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INJURE 4\Pictures\"/>
    </mc:Choice>
  </mc:AlternateContent>
  <bookViews>
    <workbookView xWindow="0" yWindow="0" windowWidth="24000" windowHeight="9030" activeTab="2"/>
  </bookViews>
  <sheets>
    <sheet name="PP´s " sheetId="6" r:id="rId1"/>
    <sheet name="Calendario PP" sheetId="2" r:id="rId2"/>
    <sheet name="POA's" sheetId="1" r:id="rId3"/>
    <sheet name="Calendario POA" sheetId="4" r:id="rId4"/>
  </sheets>
  <externalReferences>
    <externalReference r:id="rId5"/>
  </externalReferences>
  <definedNames>
    <definedName name="_xlnm._FilterDatabase" localSheetId="3" hidden="1">'Calendario POA'!$B$2:$O$22</definedName>
    <definedName name="_xlnm._FilterDatabase" localSheetId="1" hidden="1">'Calendario PP'!$C$2:$O$32</definedName>
    <definedName name="_xlnm._FilterDatabase" localSheetId="2" hidden="1">'POA''s'!$A$6:$T$25</definedName>
    <definedName name="_xlnm._FilterDatabase" localSheetId="0" hidden="1">'PP´s '!$A$6:$U$35</definedName>
    <definedName name="A">[1]!Tb_Admin[[Secretaría de Administración ]]</definedName>
    <definedName name="AD">[1]!Tb_Admin[[Secretaría de Administración ]]</definedName>
    <definedName name="AY">[1]!TB_Ay[Secretaría del Ayuntamiento]</definedName>
    <definedName name="cate">[1]!Categoria[Categorias de Indicador]</definedName>
    <definedName name="CM">[1]!Tb_Cont[Contraloría Municipal]</definedName>
    <definedName name="DE">[1]!Tb_Economico[[Secretaría de Desarrollo Económico ]]</definedName>
    <definedName name="DIF">[1]!Tb_Dif[Sistema para el Desarrollo Integral de la Familia]</definedName>
    <definedName name="DS">[1]!Tb_Social[[Secretaría de Desarrollo Social ]]</definedName>
    <definedName name="DU">[1]!Tb_SEDUE[[Secretaría de Desarrollo Urbano y Ecología ]]</definedName>
    <definedName name="Eje">[1]!Tb_Eje['#Eje]</definedName>
    <definedName name="Eje_1">[1]!Tb_Eje1[Objetivo]</definedName>
    <definedName name="Eje_2">[1]!Tabla27[Objetivo]</definedName>
    <definedName name="Eje_3">[1]!Tabla28['#objetivo]</definedName>
    <definedName name="Eje_4">[1]!Tabla29['#objetivo]</definedName>
    <definedName name="Eje_5">[1]!Tabla30['#objetivo]</definedName>
    <definedName name="GC">[1]!Tb_Fideicomiso[Dirección General del Fideicomiso BP417 La Gran Ciudad]</definedName>
    <definedName name="IAC">[1]!Tb_Inclusion[Secretaría de Inclusión y Atención Ciudadana]</definedName>
    <definedName name="IMAM">[1]!Tb_Proteccion[Instituto Municipal de Protección al Medio Ambiente de Monterrey]</definedName>
    <definedName name="IMP">[1]!Tabla18[Instituto Municipal de Planeación Urbana y Convivencia de Monterrey (IMPLAN)]</definedName>
    <definedName name="IV">[1]!Tb_Infra[Secretaría de Infraestructura Vial]</definedName>
    <definedName name="JU">[1]!Tb_Juve[[Instituto de la Juventud Regia ]]</definedName>
    <definedName name="MU">[1]!Tabla17[[Instituto de las Mujeres Regias ]]</definedName>
    <definedName name="OE">[1]!Tb_Oficina[[ Oficina Ejecutiva del Presidente Municipal]]</definedName>
    <definedName name="OP">[1]!Tb_Obras[[Secretaría de Obras Públicas ]]</definedName>
    <definedName name="PP">[1]!Tb_ProgramaPresupuestario[PROGRAMAS PRESUPUESTARIOS]</definedName>
    <definedName name="Secre">[1]!Secretarias[SECRETARIA]</definedName>
    <definedName name="SP">[1]!Tb_ServiciosP[[Secretaría de Servicios Públicos ]]</definedName>
    <definedName name="SPV">[1]!Tb_Seguridad[[Secretaría de Seguridad Pública y Vialidad ]]</definedName>
    <definedName name="TA">[1]!Tb_Tribunal[Tribunal de Arbitraje de Monterrey]</definedName>
    <definedName name="TM">[1]!Tb_Teso[Tesorería Municipal]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0" i="6" l="1"/>
  <c r="AR35" i="6"/>
  <c r="AR29" i="6"/>
  <c r="AR26" i="6"/>
  <c r="AR16" i="6"/>
  <c r="AK35" i="6"/>
  <c r="AK29" i="6"/>
  <c r="AK26" i="6"/>
  <c r="AK16" i="6"/>
  <c r="AD35" i="6"/>
  <c r="AD29" i="6"/>
  <c r="AD26" i="6"/>
  <c r="AD16" i="6"/>
  <c r="W35" i="6"/>
  <c r="W29" i="6"/>
  <c r="W26" i="6"/>
  <c r="W16" i="6"/>
  <c r="AF22" i="6" l="1"/>
  <c r="AH22" i="6" s="1"/>
  <c r="AM22" i="6" l="1"/>
  <c r="BB8" i="6"/>
  <c r="BB9" i="6"/>
  <c r="BB10" i="6"/>
  <c r="BB11" i="6"/>
  <c r="BB12" i="6"/>
  <c r="BB13" i="6"/>
  <c r="BB14" i="6"/>
  <c r="BB16" i="6"/>
  <c r="BB18" i="6"/>
  <c r="BB19" i="6"/>
  <c r="BB20" i="6"/>
  <c r="BB21" i="6"/>
  <c r="BB22" i="6"/>
  <c r="BB23" i="6"/>
  <c r="BB24" i="6"/>
  <c r="BB25" i="6"/>
  <c r="BB26" i="6"/>
  <c r="BB27" i="6"/>
  <c r="BB29" i="6"/>
  <c r="BB30" i="6"/>
  <c r="BB32" i="6"/>
  <c r="BB33" i="6"/>
  <c r="BB34" i="6"/>
  <c r="BB35" i="6"/>
  <c r="BB7" i="6"/>
  <c r="AY8" i="6"/>
  <c r="AY9" i="6"/>
  <c r="AY10" i="6"/>
  <c r="AY11" i="6"/>
  <c r="AY12" i="6"/>
  <c r="AY13" i="6"/>
  <c r="AY14" i="6"/>
  <c r="AY15" i="6"/>
  <c r="BB15" i="6" s="1"/>
  <c r="AY16" i="6"/>
  <c r="AY17" i="6"/>
  <c r="BB17" i="6" s="1"/>
  <c r="AY18" i="6"/>
  <c r="AY19" i="6"/>
  <c r="AY20" i="6"/>
  <c r="AY21" i="6"/>
  <c r="AY22" i="6"/>
  <c r="AY23" i="6"/>
  <c r="AY24" i="6"/>
  <c r="AY25" i="6"/>
  <c r="AY26" i="6"/>
  <c r="AY27" i="6"/>
  <c r="AY28" i="6"/>
  <c r="BB28" i="6" s="1"/>
  <c r="AY29" i="6"/>
  <c r="AY30" i="6"/>
  <c r="AY31" i="6"/>
  <c r="BB31" i="6" s="1"/>
  <c r="AY32" i="6"/>
  <c r="AY33" i="6"/>
  <c r="AY34" i="6"/>
  <c r="AY35" i="6"/>
  <c r="AY7" i="6"/>
  <c r="AU35" i="6"/>
  <c r="AU34" i="6"/>
  <c r="AU33" i="6"/>
  <c r="AU32" i="6"/>
  <c r="AU31" i="6"/>
  <c r="AU30" i="6"/>
  <c r="AU29" i="6"/>
  <c r="AU28" i="6"/>
  <c r="AU27" i="6"/>
  <c r="AU26" i="6"/>
  <c r="AU25" i="6"/>
  <c r="AU24" i="6"/>
  <c r="AU23" i="6"/>
  <c r="AU22" i="6"/>
  <c r="AU21" i="6"/>
  <c r="AU20" i="6"/>
  <c r="AU19" i="6"/>
  <c r="AU18" i="6"/>
  <c r="AU17" i="6"/>
  <c r="AU16" i="6"/>
  <c r="AU15" i="6"/>
  <c r="AU14" i="6"/>
  <c r="AU13" i="6"/>
  <c r="AU12" i="6"/>
  <c r="AU11" i="6"/>
  <c r="AU10" i="6"/>
  <c r="AU9" i="6"/>
  <c r="AU8" i="6"/>
  <c r="AU7" i="6"/>
  <c r="AP34" i="6"/>
  <c r="AL35" i="6"/>
  <c r="AP35" i="6" s="1"/>
  <c r="AN35" i="6"/>
  <c r="AL34" i="6"/>
  <c r="AS34" i="6" s="1"/>
  <c r="AN34" i="6"/>
  <c r="AL33" i="6"/>
  <c r="AP33" i="6" s="1"/>
  <c r="AN33" i="6"/>
  <c r="AL32" i="6"/>
  <c r="AS32" i="6" s="1"/>
  <c r="AN32" i="6"/>
  <c r="AL31" i="6"/>
  <c r="AP31" i="6" s="1"/>
  <c r="AN31" i="6"/>
  <c r="AN30" i="6"/>
  <c r="AL29" i="6"/>
  <c r="AP29" i="6" s="1"/>
  <c r="AN29" i="6"/>
  <c r="AL28" i="6"/>
  <c r="AS28" i="6" s="1"/>
  <c r="AN28" i="6"/>
  <c r="AL27" i="6"/>
  <c r="AP27" i="6" s="1"/>
  <c r="AN27" i="6"/>
  <c r="AL26" i="6"/>
  <c r="AS26" i="6" s="1"/>
  <c r="AN26" i="6"/>
  <c r="AL25" i="6"/>
  <c r="AP25" i="6" s="1"/>
  <c r="AN25" i="6"/>
  <c r="AL24" i="6"/>
  <c r="AS24" i="6" s="1"/>
  <c r="AN24" i="6"/>
  <c r="AL23" i="6"/>
  <c r="AP23" i="6" s="1"/>
  <c r="AN23" i="6"/>
  <c r="AL22" i="6"/>
  <c r="AS22" i="6" s="1"/>
  <c r="AN22" i="6"/>
  <c r="AL21" i="6"/>
  <c r="AP21" i="6" s="1"/>
  <c r="AN21" i="6"/>
  <c r="AL20" i="6"/>
  <c r="AS20" i="6" s="1"/>
  <c r="AN20" i="6"/>
  <c r="AL19" i="6"/>
  <c r="AP19" i="6" s="1"/>
  <c r="AN19" i="6"/>
  <c r="AL18" i="6"/>
  <c r="AS18" i="6" s="1"/>
  <c r="AN18" i="6"/>
  <c r="AL17" i="6"/>
  <c r="AP17" i="6" s="1"/>
  <c r="AN17" i="6"/>
  <c r="AL16" i="6"/>
  <c r="AS16" i="6" s="1"/>
  <c r="AN16" i="6"/>
  <c r="AL15" i="6"/>
  <c r="AP15" i="6" s="1"/>
  <c r="AN15" i="6"/>
  <c r="AL14" i="6"/>
  <c r="AS14" i="6" s="1"/>
  <c r="AN14" i="6"/>
  <c r="AL13" i="6"/>
  <c r="AP13" i="6" s="1"/>
  <c r="AN13" i="6"/>
  <c r="AL12" i="6"/>
  <c r="AS12" i="6" s="1"/>
  <c r="AN12" i="6"/>
  <c r="AL11" i="6"/>
  <c r="AP11" i="6" s="1"/>
  <c r="AN11" i="6"/>
  <c r="AL10" i="6"/>
  <c r="AS10" i="6" s="1"/>
  <c r="AN10" i="6"/>
  <c r="AL9" i="6"/>
  <c r="AP9" i="6" s="1"/>
  <c r="AN9" i="6"/>
  <c r="AL8" i="6"/>
  <c r="AS8" i="6" s="1"/>
  <c r="AN8" i="6"/>
  <c r="AL7" i="6"/>
  <c r="AP7" i="6" s="1"/>
  <c r="AN7" i="6"/>
  <c r="I16" i="6"/>
  <c r="I17" i="6"/>
  <c r="I26" i="6"/>
  <c r="I28" i="6"/>
  <c r="I29" i="6"/>
  <c r="I34" i="6"/>
  <c r="I35" i="6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4" i="2"/>
  <c r="O5" i="2"/>
  <c r="O6" i="2"/>
  <c r="O7" i="2"/>
  <c r="O8" i="2"/>
  <c r="O9" i="2"/>
  <c r="O10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4" i="2"/>
  <c r="AQ8" i="1"/>
  <c r="AQ9" i="1"/>
  <c r="AT9" i="1" s="1"/>
  <c r="AQ10" i="1"/>
  <c r="AQ11" i="1"/>
  <c r="AT11" i="1" s="1"/>
  <c r="AQ12" i="1"/>
  <c r="AQ13" i="1"/>
  <c r="AT13" i="1" s="1"/>
  <c r="AQ14" i="1"/>
  <c r="AQ15" i="1"/>
  <c r="AT15" i="1" s="1"/>
  <c r="AQ16" i="1"/>
  <c r="AQ17" i="1"/>
  <c r="AT17" i="1" s="1"/>
  <c r="AQ18" i="1"/>
  <c r="AQ19" i="1"/>
  <c r="AT19" i="1" s="1"/>
  <c r="AQ20" i="1"/>
  <c r="AQ21" i="1"/>
  <c r="AT21" i="1" s="1"/>
  <c r="AQ22" i="1"/>
  <c r="AQ23" i="1"/>
  <c r="AT23" i="1" s="1"/>
  <c r="AQ24" i="1"/>
  <c r="AQ25" i="1"/>
  <c r="AT25" i="1" s="1"/>
  <c r="AQ7" i="1"/>
  <c r="AT24" i="1"/>
  <c r="AT22" i="1"/>
  <c r="AT20" i="1"/>
  <c r="AT18" i="1"/>
  <c r="AT16" i="1"/>
  <c r="AT14" i="1"/>
  <c r="AT12" i="1"/>
  <c r="AT10" i="1"/>
  <c r="AT8" i="1"/>
  <c r="AT7" i="1"/>
  <c r="AJ8" i="1"/>
  <c r="AJ9" i="1"/>
  <c r="AJ10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7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K9" i="1"/>
  <c r="AO9" i="1" s="1"/>
  <c r="AM9" i="1"/>
  <c r="AM8" i="1"/>
  <c r="AK7" i="1"/>
  <c r="AO7" i="1" s="1"/>
  <c r="AM7" i="1"/>
  <c r="AC8" i="1"/>
  <c r="AC9" i="1"/>
  <c r="AC10" i="1"/>
  <c r="AC12" i="1"/>
  <c r="AC13" i="1"/>
  <c r="AC14" i="1"/>
  <c r="AC15" i="1"/>
  <c r="AC16" i="1"/>
  <c r="AC17" i="1"/>
  <c r="AC18" i="1"/>
  <c r="AC19" i="1"/>
  <c r="AC20" i="1"/>
  <c r="AC21" i="1"/>
  <c r="AF21" i="1" s="1"/>
  <c r="AC22" i="1"/>
  <c r="AC23" i="1"/>
  <c r="AC24" i="1"/>
  <c r="AC25" i="1"/>
  <c r="AC7" i="1"/>
  <c r="V8" i="1"/>
  <c r="V9" i="1"/>
  <c r="V10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7" i="1"/>
  <c r="O8" i="1"/>
  <c r="O9" i="1"/>
  <c r="O10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7" i="1"/>
  <c r="H8" i="1"/>
  <c r="H9" i="1"/>
  <c r="H10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7" i="1"/>
  <c r="AF25" i="1"/>
  <c r="AD24" i="1"/>
  <c r="AK24" i="1" s="1"/>
  <c r="AF24" i="1"/>
  <c r="AD23" i="1"/>
  <c r="AH23" i="1" s="1"/>
  <c r="AF23" i="1"/>
  <c r="AF22" i="1"/>
  <c r="AD20" i="1"/>
  <c r="AK20" i="1" s="1"/>
  <c r="AD18" i="1"/>
  <c r="AK18" i="1" s="1"/>
  <c r="AD17" i="1"/>
  <c r="AH17" i="1" s="1"/>
  <c r="AD16" i="1"/>
  <c r="AH16" i="1" s="1"/>
  <c r="AD15" i="1"/>
  <c r="AK15" i="1" s="1"/>
  <c r="AD14" i="1"/>
  <c r="AK14" i="1" s="1"/>
  <c r="AD13" i="1"/>
  <c r="AH13" i="1" s="1"/>
  <c r="AD12" i="1"/>
  <c r="AH12" i="1" s="1"/>
  <c r="AD9" i="1"/>
  <c r="AH9" i="1" s="1"/>
  <c r="AD8" i="1"/>
  <c r="AK8" i="1" s="1"/>
  <c r="AD7" i="1"/>
  <c r="AH7" i="1" s="1"/>
  <c r="W22" i="4"/>
  <c r="W21" i="4"/>
  <c r="W20" i="4"/>
  <c r="W19" i="4"/>
  <c r="W18" i="4"/>
  <c r="W17" i="4"/>
  <c r="W16" i="4"/>
  <c r="W15" i="4"/>
  <c r="W14" i="4"/>
  <c r="W13" i="4"/>
  <c r="W12" i="4"/>
  <c r="W11" i="4"/>
  <c r="W10" i="4"/>
  <c r="W9" i="4"/>
  <c r="W8" i="4"/>
  <c r="W7" i="4"/>
  <c r="W6" i="4"/>
  <c r="W5" i="4"/>
  <c r="W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4" i="4"/>
  <c r="AO22" i="6" l="1"/>
  <c r="AT22" i="6"/>
  <c r="BA22" i="6" s="1"/>
  <c r="AO24" i="1"/>
  <c r="AR24" i="1"/>
  <c r="AO14" i="1"/>
  <c r="AR14" i="1"/>
  <c r="AO18" i="1"/>
  <c r="AR18" i="1"/>
  <c r="AO15" i="1"/>
  <c r="AR15" i="1"/>
  <c r="AO20" i="1"/>
  <c r="AR20" i="1"/>
  <c r="AH20" i="1"/>
  <c r="AH15" i="1"/>
  <c r="AK13" i="1"/>
  <c r="AK17" i="1"/>
  <c r="AK23" i="1"/>
  <c r="AH18" i="1"/>
  <c r="AH14" i="1"/>
  <c r="AH24" i="1"/>
  <c r="AK12" i="1"/>
  <c r="AK16" i="1"/>
  <c r="AO8" i="1"/>
  <c r="AR8" i="1"/>
  <c r="AR9" i="1"/>
  <c r="AR7" i="1"/>
  <c r="AH8" i="1"/>
  <c r="AW8" i="6"/>
  <c r="AZ8" i="6"/>
  <c r="AW12" i="6"/>
  <c r="AZ12" i="6"/>
  <c r="AW14" i="6"/>
  <c r="AZ14" i="6"/>
  <c r="AW20" i="6"/>
  <c r="AZ20" i="6"/>
  <c r="AW26" i="6"/>
  <c r="AZ26" i="6"/>
  <c r="AW32" i="6"/>
  <c r="AZ32" i="6"/>
  <c r="AW10" i="6"/>
  <c r="AZ10" i="6"/>
  <c r="AW16" i="6"/>
  <c r="AZ16" i="6"/>
  <c r="AW18" i="6"/>
  <c r="AZ18" i="6"/>
  <c r="AW22" i="6"/>
  <c r="AZ22" i="6"/>
  <c r="AW24" i="6"/>
  <c r="AZ24" i="6"/>
  <c r="AW28" i="6"/>
  <c r="AZ28" i="6"/>
  <c r="AW34" i="6"/>
  <c r="AZ34" i="6"/>
  <c r="AP26" i="6"/>
  <c r="AP22" i="6"/>
  <c r="AP18" i="6"/>
  <c r="AP14" i="6"/>
  <c r="AP10" i="6"/>
  <c r="AS7" i="6"/>
  <c r="AS9" i="6"/>
  <c r="AS11" i="6"/>
  <c r="AS13" i="6"/>
  <c r="AS15" i="6"/>
  <c r="AS17" i="6"/>
  <c r="AS19" i="6"/>
  <c r="AS21" i="6"/>
  <c r="AS23" i="6"/>
  <c r="AS25" i="6"/>
  <c r="AS27" i="6"/>
  <c r="AS29" i="6"/>
  <c r="AS31" i="6"/>
  <c r="AS33" i="6"/>
  <c r="AS35" i="6"/>
  <c r="AP32" i="6"/>
  <c r="AP28" i="6"/>
  <c r="AP24" i="6"/>
  <c r="AP20" i="6"/>
  <c r="AP16" i="6"/>
  <c r="AP12" i="6"/>
  <c r="AP8" i="6"/>
  <c r="AS7" i="1"/>
  <c r="AS8" i="1"/>
  <c r="AS9" i="1"/>
  <c r="AS10" i="1"/>
  <c r="AS12" i="1"/>
  <c r="AS13" i="1"/>
  <c r="AS14" i="1"/>
  <c r="AS15" i="1"/>
  <c r="AU15" i="1" s="1"/>
  <c r="AS16" i="1"/>
  <c r="AS17" i="1"/>
  <c r="AS19" i="1"/>
  <c r="AS20" i="1"/>
  <c r="AU20" i="1" s="1"/>
  <c r="AS21" i="1"/>
  <c r="AS22" i="1"/>
  <c r="AS23" i="1"/>
  <c r="AS24" i="1"/>
  <c r="AU24" i="1" s="1"/>
  <c r="AL7" i="1"/>
  <c r="AN7" i="1" s="1"/>
  <c r="AL8" i="1"/>
  <c r="AN8" i="1" s="1"/>
  <c r="AL10" i="1"/>
  <c r="AL12" i="1"/>
  <c r="AN12" i="1" s="1"/>
  <c r="AL13" i="1"/>
  <c r="AL14" i="1"/>
  <c r="AN14" i="1" s="1"/>
  <c r="AL15" i="1"/>
  <c r="AN15" i="1" s="1"/>
  <c r="AL16" i="1"/>
  <c r="AL17" i="1"/>
  <c r="AN17" i="1" s="1"/>
  <c r="AL19" i="1"/>
  <c r="AL20" i="1"/>
  <c r="AN20" i="1" s="1"/>
  <c r="AL21" i="1"/>
  <c r="AL22" i="1"/>
  <c r="AL23" i="1"/>
  <c r="AN23" i="1" s="1"/>
  <c r="AL24" i="1"/>
  <c r="AN24" i="1" s="1"/>
  <c r="AL25" i="1"/>
  <c r="AS25" i="1" s="1"/>
  <c r="AL9" i="1"/>
  <c r="AN9" i="1" s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N16" i="1" l="1"/>
  <c r="AU7" i="1"/>
  <c r="AV22" i="6"/>
  <c r="AU14" i="1"/>
  <c r="AO16" i="1"/>
  <c r="AR16" i="1"/>
  <c r="AU16" i="1" s="1"/>
  <c r="AV15" i="1"/>
  <c r="AW15" i="1"/>
  <c r="AX15" i="1"/>
  <c r="AV14" i="1"/>
  <c r="AW14" i="1"/>
  <c r="AX14" i="1"/>
  <c r="AO13" i="1"/>
  <c r="AR13" i="1"/>
  <c r="AN13" i="1"/>
  <c r="AO12" i="1"/>
  <c r="AR12" i="1"/>
  <c r="AO23" i="1"/>
  <c r="AR23" i="1"/>
  <c r="AU13" i="1"/>
  <c r="AO17" i="1"/>
  <c r="AR17" i="1"/>
  <c r="AU17" i="1" s="1"/>
  <c r="AV20" i="1"/>
  <c r="AW20" i="1"/>
  <c r="AX20" i="1"/>
  <c r="AV18" i="1"/>
  <c r="AW18" i="1"/>
  <c r="AX18" i="1"/>
  <c r="AV24" i="1"/>
  <c r="AW24" i="1"/>
  <c r="AX24" i="1"/>
  <c r="AV7" i="1"/>
  <c r="AX7" i="1"/>
  <c r="AW7" i="1"/>
  <c r="AV9" i="1"/>
  <c r="AW9" i="1"/>
  <c r="AX9" i="1"/>
  <c r="AU9" i="1"/>
  <c r="AV8" i="1"/>
  <c r="AW8" i="1"/>
  <c r="AX8" i="1"/>
  <c r="AU8" i="1"/>
  <c r="AW23" i="6"/>
  <c r="AZ23" i="6"/>
  <c r="AW7" i="6"/>
  <c r="AZ7" i="6"/>
  <c r="BD28" i="6"/>
  <c r="BC22" i="6"/>
  <c r="BD22" i="6"/>
  <c r="BD32" i="6"/>
  <c r="BD14" i="6"/>
  <c r="AW29" i="6"/>
  <c r="AZ29" i="6"/>
  <c r="AW35" i="6"/>
  <c r="AZ35" i="6"/>
  <c r="AW27" i="6"/>
  <c r="AZ27" i="6"/>
  <c r="AW19" i="6"/>
  <c r="AZ19" i="6"/>
  <c r="AW11" i="6"/>
  <c r="AZ11" i="6"/>
  <c r="BD34" i="6"/>
  <c r="BD24" i="6"/>
  <c r="BD18" i="6"/>
  <c r="BD10" i="6"/>
  <c r="BD20" i="6"/>
  <c r="BD12" i="6"/>
  <c r="AW31" i="6"/>
  <c r="AZ31" i="6"/>
  <c r="AW15" i="6"/>
  <c r="AZ15" i="6"/>
  <c r="BD16" i="6"/>
  <c r="BD26" i="6"/>
  <c r="BD8" i="6"/>
  <c r="AW21" i="6"/>
  <c r="AZ21" i="6"/>
  <c r="AW13" i="6"/>
  <c r="AZ13" i="6"/>
  <c r="AW33" i="6"/>
  <c r="AZ33" i="6"/>
  <c r="AW25" i="6"/>
  <c r="AZ25" i="6"/>
  <c r="AW17" i="6"/>
  <c r="AZ17" i="6"/>
  <c r="AW9" i="6"/>
  <c r="AZ9" i="6"/>
  <c r="AG35" i="6"/>
  <c r="AG34" i="6"/>
  <c r="AG33" i="6"/>
  <c r="AG32" i="6"/>
  <c r="AG31" i="6"/>
  <c r="AG30" i="6"/>
  <c r="AG29" i="6"/>
  <c r="AG28" i="6"/>
  <c r="AG27" i="6"/>
  <c r="AG26" i="6"/>
  <c r="AG25" i="6"/>
  <c r="AG24" i="6"/>
  <c r="AG23" i="6"/>
  <c r="AG22" i="6"/>
  <c r="AG21" i="6"/>
  <c r="AG20" i="6"/>
  <c r="AG19" i="6"/>
  <c r="AG18" i="6"/>
  <c r="AG17" i="6"/>
  <c r="AG16" i="6"/>
  <c r="AG15" i="6"/>
  <c r="AG14" i="6"/>
  <c r="AG13" i="6"/>
  <c r="AG12" i="6"/>
  <c r="AG11" i="6"/>
  <c r="AG10" i="6"/>
  <c r="AG9" i="6"/>
  <c r="AG8" i="6"/>
  <c r="AG7" i="6"/>
  <c r="W19" i="2"/>
  <c r="W20" i="2"/>
  <c r="J22" i="6"/>
  <c r="N22" i="6" s="1"/>
  <c r="K22" i="6"/>
  <c r="L22" i="6"/>
  <c r="Z22" i="6"/>
  <c r="AV12" i="1" l="1"/>
  <c r="AW12" i="1"/>
  <c r="AX12" i="1"/>
  <c r="AV23" i="1"/>
  <c r="AW23" i="1"/>
  <c r="AX23" i="1"/>
  <c r="AU23" i="1"/>
  <c r="AV16" i="1"/>
  <c r="AW16" i="1"/>
  <c r="AX16" i="1"/>
  <c r="AV17" i="1"/>
  <c r="AW17" i="1"/>
  <c r="AX17" i="1"/>
  <c r="AV13" i="1"/>
  <c r="AW13" i="1"/>
  <c r="AX13" i="1"/>
  <c r="AU12" i="1"/>
  <c r="BD31" i="6"/>
  <c r="BD11" i="6"/>
  <c r="BD17" i="6"/>
  <c r="BD33" i="6"/>
  <c r="BD7" i="6"/>
  <c r="BD9" i="6"/>
  <c r="BD13" i="6"/>
  <c r="BD27" i="6"/>
  <c r="BD21" i="6"/>
  <c r="BD15" i="6"/>
  <c r="BD19" i="6"/>
  <c r="BD35" i="6"/>
  <c r="BD29" i="6"/>
  <c r="BE22" i="6"/>
  <c r="BF22" i="6"/>
  <c r="BD25" i="6"/>
  <c r="BD23" i="6"/>
  <c r="X19" i="2"/>
  <c r="M22" i="6"/>
  <c r="Q22" i="6"/>
  <c r="X20" i="2"/>
  <c r="W5" i="2"/>
  <c r="X6" i="2"/>
  <c r="W7" i="2"/>
  <c r="X8" i="2"/>
  <c r="W9" i="2"/>
  <c r="X10" i="2"/>
  <c r="W11" i="2"/>
  <c r="X12" i="2"/>
  <c r="W13" i="2"/>
  <c r="X14" i="2"/>
  <c r="W15" i="2"/>
  <c r="X16" i="2"/>
  <c r="W17" i="2"/>
  <c r="X18" i="2"/>
  <c r="W21" i="2"/>
  <c r="X22" i="2"/>
  <c r="W23" i="2"/>
  <c r="X24" i="2"/>
  <c r="W25" i="2"/>
  <c r="X26" i="2"/>
  <c r="W27" i="2"/>
  <c r="W28" i="2"/>
  <c r="X29" i="2"/>
  <c r="W30" i="2"/>
  <c r="X31" i="2"/>
  <c r="W32" i="2"/>
  <c r="W4" i="2"/>
  <c r="U22" i="6" l="1"/>
  <c r="X22" i="6"/>
  <c r="X30" i="2"/>
  <c r="X25" i="2"/>
  <c r="X21" i="2"/>
  <c r="X17" i="2"/>
  <c r="X13" i="2"/>
  <c r="X9" i="2"/>
  <c r="X32" i="2"/>
  <c r="X27" i="2"/>
  <c r="X23" i="2"/>
  <c r="X15" i="2"/>
  <c r="X11" i="2"/>
  <c r="X7" i="2"/>
  <c r="X28" i="2"/>
  <c r="X4" i="2"/>
  <c r="W31" i="2"/>
  <c r="W29" i="2"/>
  <c r="W26" i="2"/>
  <c r="W24" i="2"/>
  <c r="W22" i="2"/>
  <c r="W18" i="2"/>
  <c r="W16" i="2"/>
  <c r="W14" i="2"/>
  <c r="W12" i="2"/>
  <c r="W10" i="2"/>
  <c r="W8" i="2"/>
  <c r="W6" i="2"/>
  <c r="X5" i="2"/>
  <c r="AB22" i="6" l="1"/>
  <c r="AE22" i="6"/>
  <c r="AI22" i="6" s="1"/>
  <c r="L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7" i="6"/>
  <c r="S7" i="6" s="1"/>
  <c r="T16" i="2" l="1"/>
  <c r="S16" i="2"/>
  <c r="T12" i="2"/>
  <c r="S12" i="2"/>
  <c r="T8" i="2"/>
  <c r="S8" i="2"/>
  <c r="S30" i="2"/>
  <c r="T30" i="2"/>
  <c r="S15" i="2"/>
  <c r="T15" i="2"/>
  <c r="S7" i="2"/>
  <c r="T7" i="2"/>
  <c r="T24" i="2"/>
  <c r="S24" i="2"/>
  <c r="T29" i="2"/>
  <c r="S29" i="2"/>
  <c r="T18" i="2"/>
  <c r="S18" i="2"/>
  <c r="T14" i="2"/>
  <c r="S14" i="2"/>
  <c r="S10" i="2"/>
  <c r="T10" i="2"/>
  <c r="T6" i="2"/>
  <c r="S6" i="2"/>
  <c r="S27" i="2"/>
  <c r="T27" i="2"/>
  <c r="T28" i="2"/>
  <c r="S28" i="2"/>
  <c r="S25" i="2"/>
  <c r="T25" i="2"/>
  <c r="S17" i="2"/>
  <c r="T17" i="2"/>
  <c r="T9" i="2"/>
  <c r="S9" i="2"/>
  <c r="T5" i="2"/>
  <c r="S5" i="2"/>
  <c r="T11" i="2"/>
  <c r="S11" i="2"/>
  <c r="U4" i="4"/>
  <c r="T4" i="4"/>
  <c r="Y4" i="4" l="1"/>
  <c r="X4" i="4"/>
  <c r="J7" i="1"/>
  <c r="I7" i="1"/>
  <c r="M7" i="1"/>
  <c r="R7" i="1"/>
  <c r="J8" i="1"/>
  <c r="I8" i="1"/>
  <c r="M8" i="1"/>
  <c r="R8" i="1"/>
  <c r="J9" i="1"/>
  <c r="I9" i="1"/>
  <c r="M9" i="1"/>
  <c r="R9" i="1"/>
  <c r="J10" i="1"/>
  <c r="I10" i="1"/>
  <c r="M10" i="1"/>
  <c r="R10" i="1"/>
  <c r="J11" i="1"/>
  <c r="I11" i="1"/>
  <c r="M11" i="1"/>
  <c r="R11" i="1"/>
  <c r="J12" i="1"/>
  <c r="I12" i="1"/>
  <c r="M12" i="1"/>
  <c r="R12" i="1"/>
  <c r="J13" i="1"/>
  <c r="I13" i="1"/>
  <c r="M13" i="1"/>
  <c r="R13" i="1"/>
  <c r="J14" i="1"/>
  <c r="I14" i="1"/>
  <c r="M14" i="1"/>
  <c r="R14" i="1"/>
  <c r="J15" i="1"/>
  <c r="I15" i="1"/>
  <c r="M15" i="1"/>
  <c r="R15" i="1"/>
  <c r="J16" i="1"/>
  <c r="I16" i="1"/>
  <c r="M16" i="1"/>
  <c r="R16" i="1"/>
  <c r="I17" i="1"/>
  <c r="J17" i="1"/>
  <c r="K17" i="1"/>
  <c r="R17" i="1"/>
  <c r="I18" i="1"/>
  <c r="J18" i="1"/>
  <c r="K18" i="1"/>
  <c r="R18" i="1"/>
  <c r="J19" i="1"/>
  <c r="I19" i="1"/>
  <c r="M19" i="1"/>
  <c r="R19" i="1"/>
  <c r="J20" i="1"/>
  <c r="I20" i="1"/>
  <c r="M20" i="1"/>
  <c r="R20" i="1"/>
  <c r="J21" i="1"/>
  <c r="I21" i="1"/>
  <c r="M21" i="1"/>
  <c r="R21" i="1"/>
  <c r="J22" i="1"/>
  <c r="I22" i="1"/>
  <c r="M22" i="1"/>
  <c r="R22" i="1"/>
  <c r="J23" i="1"/>
  <c r="I23" i="1"/>
  <c r="M23" i="1"/>
  <c r="R23" i="1"/>
  <c r="J24" i="1"/>
  <c r="I24" i="1"/>
  <c r="M24" i="1"/>
  <c r="R24" i="1"/>
  <c r="J25" i="1"/>
  <c r="I25" i="1"/>
  <c r="M25" i="1"/>
  <c r="R25" i="1"/>
  <c r="T5" i="4"/>
  <c r="U5" i="4"/>
  <c r="T6" i="4"/>
  <c r="U6" i="4"/>
  <c r="T7" i="4"/>
  <c r="U7" i="4"/>
  <c r="T8" i="4"/>
  <c r="U8" i="4"/>
  <c r="T9" i="4"/>
  <c r="X9" i="4" s="1"/>
  <c r="U9" i="4"/>
  <c r="T10" i="4"/>
  <c r="U10" i="4"/>
  <c r="T11" i="4"/>
  <c r="U11" i="4"/>
  <c r="T21" i="4"/>
  <c r="U21" i="4"/>
  <c r="T22" i="4"/>
  <c r="U22" i="4"/>
  <c r="T13" i="4"/>
  <c r="U13" i="4"/>
  <c r="T14" i="4"/>
  <c r="U14" i="4"/>
  <c r="T15" i="4"/>
  <c r="U15" i="4"/>
  <c r="T16" i="4"/>
  <c r="X16" i="4" s="1"/>
  <c r="U16" i="4"/>
  <c r="T19" i="4"/>
  <c r="X19" i="4" s="1"/>
  <c r="U19" i="4"/>
  <c r="T20" i="4"/>
  <c r="U20" i="4"/>
  <c r="U12" i="4"/>
  <c r="T12" i="4"/>
  <c r="Q18" i="1" l="1"/>
  <c r="S18" i="1" s="1"/>
  <c r="Q17" i="1"/>
  <c r="X10" i="4"/>
  <c r="Q25" i="1"/>
  <c r="K13" i="1"/>
  <c r="X6" i="4"/>
  <c r="Q20" i="1"/>
  <c r="L18" i="1"/>
  <c r="M18" i="1" s="1"/>
  <c r="Y9" i="4"/>
  <c r="Y5" i="4"/>
  <c r="Y11" i="4"/>
  <c r="Y7" i="4"/>
  <c r="Y21" i="4"/>
  <c r="X20" i="4"/>
  <c r="X13" i="4"/>
  <c r="X7" i="4"/>
  <c r="K11" i="1"/>
  <c r="X12" i="4"/>
  <c r="X8" i="4"/>
  <c r="Y19" i="4"/>
  <c r="Y16" i="4"/>
  <c r="X5" i="4"/>
  <c r="Q22" i="1"/>
  <c r="X22" i="4"/>
  <c r="X11" i="4"/>
  <c r="X21" i="4"/>
  <c r="Y12" i="4"/>
  <c r="Y10" i="4"/>
  <c r="Y8" i="4"/>
  <c r="Y6" i="4"/>
  <c r="Y22" i="4"/>
  <c r="Y20" i="4"/>
  <c r="Y13" i="4"/>
  <c r="K23" i="1"/>
  <c r="Q24" i="1"/>
  <c r="Q12" i="1"/>
  <c r="Q8" i="1"/>
  <c r="P18" i="1"/>
  <c r="T18" i="1" s="1"/>
  <c r="Q9" i="1"/>
  <c r="K25" i="1"/>
  <c r="Q19" i="1"/>
  <c r="Q11" i="1"/>
  <c r="K7" i="1"/>
  <c r="Q23" i="1"/>
  <c r="Q21" i="1"/>
  <c r="K20" i="1"/>
  <c r="K16" i="1"/>
  <c r="Q13" i="1"/>
  <c r="Q10" i="1"/>
  <c r="K9" i="1"/>
  <c r="Q7" i="1"/>
  <c r="Q15" i="1"/>
  <c r="L17" i="1"/>
  <c r="M17" i="1" s="1"/>
  <c r="Q14" i="1"/>
  <c r="P17" i="1"/>
  <c r="T17" i="1" s="1"/>
  <c r="Q16" i="1"/>
  <c r="K15" i="1"/>
  <c r="K24" i="1"/>
  <c r="K22" i="1"/>
  <c r="K21" i="1"/>
  <c r="K19" i="1"/>
  <c r="L15" i="1"/>
  <c r="K14" i="1"/>
  <c r="K12" i="1"/>
  <c r="K10" i="1"/>
  <c r="K8" i="1"/>
  <c r="L16" i="1"/>
  <c r="L14" i="1"/>
  <c r="L25" i="1"/>
  <c r="L24" i="1"/>
  <c r="L23" i="1"/>
  <c r="L22" i="1"/>
  <c r="L21" i="1"/>
  <c r="L20" i="1"/>
  <c r="L19" i="1"/>
  <c r="L13" i="1"/>
  <c r="L12" i="1"/>
  <c r="L11" i="1"/>
  <c r="L10" i="1"/>
  <c r="L9" i="1"/>
  <c r="L8" i="1"/>
  <c r="L7" i="1"/>
  <c r="P25" i="1"/>
  <c r="T25" i="1" s="1"/>
  <c r="P24" i="1"/>
  <c r="T24" i="1" s="1"/>
  <c r="P23" i="1"/>
  <c r="T23" i="1" s="1"/>
  <c r="P22" i="1"/>
  <c r="T22" i="1" s="1"/>
  <c r="P21" i="1"/>
  <c r="T21" i="1" s="1"/>
  <c r="P20" i="1"/>
  <c r="T20" i="1" s="1"/>
  <c r="P19" i="1"/>
  <c r="T19" i="1" s="1"/>
  <c r="S17" i="1"/>
  <c r="P16" i="1"/>
  <c r="T16" i="1" s="1"/>
  <c r="P15" i="1"/>
  <c r="T15" i="1" s="1"/>
  <c r="P14" i="1"/>
  <c r="T14" i="1" s="1"/>
  <c r="P13" i="1"/>
  <c r="T13" i="1" s="1"/>
  <c r="P12" i="1"/>
  <c r="T12" i="1" s="1"/>
  <c r="P11" i="1"/>
  <c r="T11" i="1" s="1"/>
  <c r="P10" i="1"/>
  <c r="T10" i="1" s="1"/>
  <c r="P9" i="1"/>
  <c r="P8" i="1"/>
  <c r="P7" i="1"/>
  <c r="L16" i="6"/>
  <c r="Z13" i="6"/>
  <c r="Z14" i="6"/>
  <c r="Z15" i="6"/>
  <c r="Z16" i="6"/>
  <c r="Z17" i="6"/>
  <c r="Z18" i="6"/>
  <c r="Z19" i="6"/>
  <c r="Z20" i="6"/>
  <c r="Z21" i="6"/>
  <c r="Z23" i="6"/>
  <c r="Z24" i="6"/>
  <c r="Z25" i="6"/>
  <c r="Z26" i="6"/>
  <c r="Z27" i="6"/>
  <c r="Z28" i="6"/>
  <c r="Z29" i="6"/>
  <c r="Z30" i="6"/>
  <c r="Z31" i="6"/>
  <c r="Z32" i="6"/>
  <c r="Z33" i="6"/>
  <c r="Z34" i="6"/>
  <c r="Z35" i="6"/>
  <c r="Z11" i="6"/>
  <c r="Z12" i="6"/>
  <c r="Z8" i="6"/>
  <c r="Z9" i="6"/>
  <c r="Z10" i="6"/>
  <c r="Z7" i="6"/>
  <c r="S14" i="6"/>
  <c r="S15" i="6"/>
  <c r="S16" i="6"/>
  <c r="S17" i="6"/>
  <c r="S18" i="6"/>
  <c r="S19" i="6"/>
  <c r="S20" i="6"/>
  <c r="S21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11" i="6"/>
  <c r="S12" i="6"/>
  <c r="S13" i="6"/>
  <c r="S8" i="6"/>
  <c r="S9" i="6"/>
  <c r="S10" i="6"/>
  <c r="L10" i="6"/>
  <c r="L11" i="6"/>
  <c r="L14" i="6"/>
  <c r="L15" i="6"/>
  <c r="K10" i="6"/>
  <c r="K11" i="6"/>
  <c r="K12" i="6"/>
  <c r="K14" i="6"/>
  <c r="K15" i="6"/>
  <c r="K16" i="6"/>
  <c r="K18" i="6"/>
  <c r="K19" i="6"/>
  <c r="K20" i="6"/>
  <c r="K23" i="6"/>
  <c r="R23" i="6" s="1"/>
  <c r="K24" i="6"/>
  <c r="R24" i="6" s="1"/>
  <c r="K26" i="6"/>
  <c r="K27" i="6"/>
  <c r="K28" i="6"/>
  <c r="K30" i="6"/>
  <c r="K31" i="6"/>
  <c r="K33" i="6"/>
  <c r="K34" i="6"/>
  <c r="K35" i="6"/>
  <c r="R35" i="6" s="1"/>
  <c r="K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7" i="6"/>
  <c r="L12" i="6"/>
  <c r="L13" i="6"/>
  <c r="L17" i="6"/>
  <c r="L18" i="6"/>
  <c r="L19" i="6"/>
  <c r="L20" i="6"/>
  <c r="L21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K8" i="6"/>
  <c r="L9" i="6"/>
  <c r="M10" i="6" l="1"/>
  <c r="Q32" i="6"/>
  <c r="N32" i="6"/>
  <c r="Q21" i="6"/>
  <c r="N21" i="6"/>
  <c r="Q30" i="6"/>
  <c r="N30" i="6"/>
  <c r="Q26" i="6"/>
  <c r="N26" i="6"/>
  <c r="Q18" i="6"/>
  <c r="N18" i="6"/>
  <c r="Q14" i="6"/>
  <c r="N14" i="6"/>
  <c r="Q10" i="6"/>
  <c r="N10" i="6"/>
  <c r="Q29" i="6"/>
  <c r="N29" i="6"/>
  <c r="Q25" i="6"/>
  <c r="N25" i="6"/>
  <c r="Q17" i="6"/>
  <c r="N17" i="6"/>
  <c r="Q13" i="6"/>
  <c r="N13" i="6"/>
  <c r="Q35" i="6"/>
  <c r="X35" i="6" s="1"/>
  <c r="AE35" i="6" s="1"/>
  <c r="N35" i="6"/>
  <c r="Q31" i="6"/>
  <c r="N31" i="6"/>
  <c r="Q28" i="6"/>
  <c r="N28" i="6"/>
  <c r="Q24" i="6"/>
  <c r="N24" i="6"/>
  <c r="Q20" i="6"/>
  <c r="N20" i="6"/>
  <c r="Q16" i="6"/>
  <c r="U16" i="6" s="1"/>
  <c r="N16" i="6"/>
  <c r="Q12" i="6"/>
  <c r="N12" i="6"/>
  <c r="Q34" i="6"/>
  <c r="N34" i="6"/>
  <c r="Q27" i="6"/>
  <c r="N27" i="6"/>
  <c r="Q23" i="6"/>
  <c r="N23" i="6"/>
  <c r="Q19" i="6"/>
  <c r="N19" i="6"/>
  <c r="Q15" i="6"/>
  <c r="N15" i="6"/>
  <c r="Q11" i="6"/>
  <c r="N11" i="6"/>
  <c r="Q33" i="6"/>
  <c r="N33" i="6"/>
  <c r="W9" i="1"/>
  <c r="T9" i="1"/>
  <c r="W8" i="1"/>
  <c r="T8" i="1"/>
  <c r="W7" i="1"/>
  <c r="T7" i="1"/>
  <c r="Q9" i="6"/>
  <c r="N9" i="6"/>
  <c r="Q8" i="6"/>
  <c r="N8" i="6"/>
  <c r="Q7" i="6"/>
  <c r="M7" i="6"/>
  <c r="N7" i="6"/>
  <c r="R15" i="6"/>
  <c r="Y15" i="6" s="1"/>
  <c r="AF15" i="6" s="1"/>
  <c r="AM15" i="6" s="1"/>
  <c r="R34" i="6"/>
  <c r="Y34" i="6" s="1"/>
  <c r="AF34" i="6" s="1"/>
  <c r="AM34" i="6" s="1"/>
  <c r="R30" i="6"/>
  <c r="Y30" i="6" s="1"/>
  <c r="AF30" i="6" s="1"/>
  <c r="AM30" i="6" s="1"/>
  <c r="R19" i="6"/>
  <c r="Y19" i="6" s="1"/>
  <c r="AF19" i="6" s="1"/>
  <c r="AM19" i="6" s="1"/>
  <c r="R7" i="6"/>
  <c r="T7" i="6" s="1"/>
  <c r="R27" i="6"/>
  <c r="R20" i="6"/>
  <c r="Y23" i="6"/>
  <c r="AF23" i="6" s="1"/>
  <c r="AM23" i="6" s="1"/>
  <c r="R31" i="6"/>
  <c r="T31" i="6" s="1"/>
  <c r="R16" i="6"/>
  <c r="T16" i="6" s="1"/>
  <c r="R11" i="6"/>
  <c r="Y11" i="6" s="1"/>
  <c r="AF11" i="6" s="1"/>
  <c r="AM11" i="6" s="1"/>
  <c r="X16" i="6"/>
  <c r="AE16" i="6" s="1"/>
  <c r="S8" i="1"/>
  <c r="S10" i="1"/>
  <c r="S12" i="1"/>
  <c r="S14" i="1"/>
  <c r="S16" i="1"/>
  <c r="S19" i="1"/>
  <c r="S21" i="1"/>
  <c r="S22" i="1"/>
  <c r="S24" i="1"/>
  <c r="S7" i="1"/>
  <c r="S9" i="1"/>
  <c r="S11" i="1"/>
  <c r="S13" i="1"/>
  <c r="S15" i="1"/>
  <c r="S20" i="1"/>
  <c r="S23" i="1"/>
  <c r="S25" i="1"/>
  <c r="M26" i="6"/>
  <c r="M30" i="6"/>
  <c r="M14" i="6"/>
  <c r="R14" i="6"/>
  <c r="Y14" i="6" s="1"/>
  <c r="AF14" i="6" s="1"/>
  <c r="AM14" i="6" s="1"/>
  <c r="M33" i="6"/>
  <c r="M28" i="6"/>
  <c r="M18" i="6"/>
  <c r="M12" i="6"/>
  <c r="Y24" i="6"/>
  <c r="AF24" i="6" s="1"/>
  <c r="AM24" i="6" s="1"/>
  <c r="T24" i="6"/>
  <c r="R8" i="6"/>
  <c r="M8" i="6"/>
  <c r="Y35" i="6"/>
  <c r="AF35" i="6" s="1"/>
  <c r="AM35" i="6" s="1"/>
  <c r="M31" i="6"/>
  <c r="M16" i="6"/>
  <c r="L8" i="6"/>
  <c r="M35" i="6"/>
  <c r="M20" i="6"/>
  <c r="M15" i="6"/>
  <c r="R28" i="6"/>
  <c r="R12" i="6"/>
  <c r="K32" i="6"/>
  <c r="K29" i="6"/>
  <c r="K25" i="6"/>
  <c r="K21" i="6"/>
  <c r="K17" i="6"/>
  <c r="K13" i="6"/>
  <c r="K9" i="6"/>
  <c r="M34" i="6"/>
  <c r="M24" i="6"/>
  <c r="M19" i="6"/>
  <c r="R26" i="6"/>
  <c r="R10" i="6"/>
  <c r="T23" i="6"/>
  <c r="M23" i="6"/>
  <c r="M27" i="6"/>
  <c r="M11" i="6"/>
  <c r="R33" i="6"/>
  <c r="R18" i="6"/>
  <c r="AO35" i="6" l="1"/>
  <c r="AT35" i="6"/>
  <c r="AO34" i="6"/>
  <c r="AT34" i="6"/>
  <c r="AT30" i="6"/>
  <c r="AO24" i="6"/>
  <c r="AT24" i="6"/>
  <c r="AO23" i="6"/>
  <c r="AT23" i="6"/>
  <c r="AO19" i="6"/>
  <c r="AT19" i="6"/>
  <c r="AO14" i="6"/>
  <c r="AT14" i="6"/>
  <c r="AO11" i="6"/>
  <c r="AT11" i="6"/>
  <c r="AO15" i="6"/>
  <c r="AT15" i="6"/>
  <c r="AI16" i="6"/>
  <c r="AI35" i="6"/>
  <c r="AH35" i="6"/>
  <c r="T35" i="6"/>
  <c r="T20" i="6"/>
  <c r="T27" i="6"/>
  <c r="Y27" i="6"/>
  <c r="AF27" i="6" s="1"/>
  <c r="AM27" i="6" s="1"/>
  <c r="X11" i="6"/>
  <c r="U11" i="6"/>
  <c r="X19" i="6"/>
  <c r="U19" i="6"/>
  <c r="X27" i="6"/>
  <c r="AE27" i="6" s="1"/>
  <c r="U27" i="6"/>
  <c r="X34" i="6"/>
  <c r="AE34" i="6" s="1"/>
  <c r="U34" i="6"/>
  <c r="X24" i="6"/>
  <c r="U24" i="6"/>
  <c r="X31" i="6"/>
  <c r="AE31" i="6" s="1"/>
  <c r="U31" i="6"/>
  <c r="X13" i="6"/>
  <c r="AE13" i="6" s="1"/>
  <c r="U13" i="6"/>
  <c r="X25" i="6"/>
  <c r="AE25" i="6" s="1"/>
  <c r="U25" i="6"/>
  <c r="X10" i="6"/>
  <c r="U10" i="6"/>
  <c r="X18" i="6"/>
  <c r="AE18" i="6" s="1"/>
  <c r="U18" i="6"/>
  <c r="X26" i="6"/>
  <c r="AE26" i="6" s="1"/>
  <c r="U26" i="6"/>
  <c r="X21" i="6"/>
  <c r="AE21" i="6" s="1"/>
  <c r="U21" i="6"/>
  <c r="AA34" i="6"/>
  <c r="X15" i="6"/>
  <c r="AE15" i="6" s="1"/>
  <c r="U15" i="6"/>
  <c r="X23" i="6"/>
  <c r="U23" i="6"/>
  <c r="X12" i="6"/>
  <c r="AE12" i="6" s="1"/>
  <c r="U12" i="6"/>
  <c r="X20" i="6"/>
  <c r="AE20" i="6" s="1"/>
  <c r="U20" i="6"/>
  <c r="X28" i="6"/>
  <c r="AE28" i="6" s="1"/>
  <c r="U28" i="6"/>
  <c r="U35" i="6"/>
  <c r="X17" i="6"/>
  <c r="AE17" i="6" s="1"/>
  <c r="U17" i="6"/>
  <c r="X29" i="6"/>
  <c r="AE29" i="6" s="1"/>
  <c r="U29" i="6"/>
  <c r="X14" i="6"/>
  <c r="U14" i="6"/>
  <c r="U30" i="6"/>
  <c r="X32" i="6"/>
  <c r="AE32" i="6" s="1"/>
  <c r="U32" i="6"/>
  <c r="X33" i="6"/>
  <c r="AE33" i="6" s="1"/>
  <c r="U33" i="6"/>
  <c r="AB16" i="6"/>
  <c r="AA9" i="1"/>
  <c r="AA8" i="1"/>
  <c r="X9" i="6"/>
  <c r="U9" i="6"/>
  <c r="X8" i="6"/>
  <c r="U8" i="6"/>
  <c r="X7" i="6"/>
  <c r="U7" i="6"/>
  <c r="T11" i="6"/>
  <c r="T14" i="6"/>
  <c r="Y7" i="6"/>
  <c r="AF7" i="6" s="1"/>
  <c r="AM7" i="6" s="1"/>
  <c r="T15" i="6"/>
  <c r="T19" i="6"/>
  <c r="T30" i="6"/>
  <c r="Y20" i="6"/>
  <c r="Y16" i="6"/>
  <c r="T34" i="6"/>
  <c r="Y31" i="6"/>
  <c r="AF31" i="6" s="1"/>
  <c r="AM31" i="6" s="1"/>
  <c r="Y26" i="6"/>
  <c r="AF26" i="6" s="1"/>
  <c r="AM26" i="6" s="1"/>
  <c r="T26" i="6"/>
  <c r="R21" i="6"/>
  <c r="M21" i="6"/>
  <c r="Y18" i="6"/>
  <c r="AF18" i="6" s="1"/>
  <c r="AM18" i="6" s="1"/>
  <c r="T18" i="6"/>
  <c r="Y33" i="6"/>
  <c r="AF33" i="6" s="1"/>
  <c r="AM33" i="6" s="1"/>
  <c r="T33" i="6"/>
  <c r="R13" i="6"/>
  <c r="M13" i="6"/>
  <c r="R29" i="6"/>
  <c r="M29" i="6"/>
  <c r="Y10" i="6"/>
  <c r="AF10" i="6" s="1"/>
  <c r="AM10" i="6" s="1"/>
  <c r="T10" i="6"/>
  <c r="M17" i="6"/>
  <c r="R17" i="6"/>
  <c r="M32" i="6"/>
  <c r="R32" i="6"/>
  <c r="Y28" i="6"/>
  <c r="T28" i="6"/>
  <c r="R9" i="6"/>
  <c r="M9" i="6"/>
  <c r="R25" i="6"/>
  <c r="M25" i="6"/>
  <c r="Y12" i="6"/>
  <c r="AF12" i="6" s="1"/>
  <c r="AM12" i="6" s="1"/>
  <c r="T12" i="6"/>
  <c r="Y8" i="6"/>
  <c r="AF8" i="6" s="1"/>
  <c r="AM8" i="6" s="1"/>
  <c r="T8" i="6"/>
  <c r="AV34" i="6" l="1"/>
  <c r="BA34" i="6"/>
  <c r="BC34" i="6" s="1"/>
  <c r="BA35" i="6"/>
  <c r="BC35" i="6" s="1"/>
  <c r="AV35" i="6"/>
  <c r="AO26" i="6"/>
  <c r="AT26" i="6"/>
  <c r="AO33" i="6"/>
  <c r="AT33" i="6"/>
  <c r="BA30" i="6"/>
  <c r="AO27" i="6"/>
  <c r="AT27" i="6"/>
  <c r="BA24" i="6"/>
  <c r="BC24" i="6" s="1"/>
  <c r="AV24" i="6"/>
  <c r="BA23" i="6"/>
  <c r="BC23" i="6" s="1"/>
  <c r="AV23" i="6"/>
  <c r="BA19" i="6"/>
  <c r="BC19" i="6" s="1"/>
  <c r="AV19" i="6"/>
  <c r="AO18" i="6"/>
  <c r="AT18" i="6"/>
  <c r="AV14" i="6"/>
  <c r="BA14" i="6"/>
  <c r="BC14" i="6" s="1"/>
  <c r="AO12" i="6"/>
  <c r="AT12" i="6"/>
  <c r="AV11" i="6"/>
  <c r="BA11" i="6"/>
  <c r="BC11" i="6" s="1"/>
  <c r="AO10" i="6"/>
  <c r="AT10" i="6"/>
  <c r="AO8" i="6"/>
  <c r="AT8" i="6"/>
  <c r="AO7" i="6"/>
  <c r="AT7" i="6"/>
  <c r="AO31" i="6"/>
  <c r="AT31" i="6"/>
  <c r="BA15" i="6"/>
  <c r="BC15" i="6" s="1"/>
  <c r="AV15" i="6"/>
  <c r="AE7" i="6"/>
  <c r="AI33" i="6"/>
  <c r="AH33" i="6"/>
  <c r="AA30" i="6"/>
  <c r="AE30" i="6"/>
  <c r="AL30" i="6" s="1"/>
  <c r="AI29" i="6"/>
  <c r="AI21" i="6"/>
  <c r="AH18" i="6"/>
  <c r="AI18" i="6"/>
  <c r="AI25" i="6"/>
  <c r="AI31" i="6"/>
  <c r="AH31" i="6"/>
  <c r="AI34" i="6"/>
  <c r="AH34" i="6"/>
  <c r="AA19" i="6"/>
  <c r="AE19" i="6"/>
  <c r="AA23" i="6"/>
  <c r="AE23" i="6"/>
  <c r="AA28" i="6"/>
  <c r="AF28" i="6"/>
  <c r="AM28" i="6" s="1"/>
  <c r="AE8" i="6"/>
  <c r="AH28" i="6"/>
  <c r="AI28" i="6"/>
  <c r="AI12" i="6"/>
  <c r="AH12" i="6"/>
  <c r="AI15" i="6"/>
  <c r="AH15" i="6"/>
  <c r="AA20" i="6"/>
  <c r="AF20" i="6"/>
  <c r="AE9" i="6"/>
  <c r="AI20" i="6"/>
  <c r="AA16" i="6"/>
  <c r="AF16" i="6"/>
  <c r="AI32" i="6"/>
  <c r="AA14" i="6"/>
  <c r="AE14" i="6"/>
  <c r="AI17" i="6"/>
  <c r="AI26" i="6"/>
  <c r="AH26" i="6"/>
  <c r="AE10" i="6"/>
  <c r="AI13" i="6"/>
  <c r="AA24" i="6"/>
  <c r="AE24" i="6"/>
  <c r="AI27" i="6"/>
  <c r="AH27" i="6"/>
  <c r="AE11" i="6"/>
  <c r="AA31" i="6"/>
  <c r="AA33" i="6"/>
  <c r="AA27" i="6"/>
  <c r="AA18" i="6"/>
  <c r="AA12" i="6"/>
  <c r="AA10" i="6"/>
  <c r="AA7" i="6"/>
  <c r="AA26" i="6"/>
  <c r="AB26" i="6"/>
  <c r="AB10" i="6"/>
  <c r="AB13" i="6"/>
  <c r="AB24" i="6"/>
  <c r="AB27" i="6"/>
  <c r="AB11" i="6"/>
  <c r="AB32" i="6"/>
  <c r="AB29" i="6"/>
  <c r="AB35" i="6"/>
  <c r="AB20" i="6"/>
  <c r="AB15" i="6"/>
  <c r="AA35" i="6"/>
  <c r="AB21" i="6"/>
  <c r="AB18" i="6"/>
  <c r="AB25" i="6"/>
  <c r="AB31" i="6"/>
  <c r="AB34" i="6"/>
  <c r="AB19" i="6"/>
  <c r="AB30" i="6"/>
  <c r="AB14" i="6"/>
  <c r="AB17" i="6"/>
  <c r="AB28" i="6"/>
  <c r="AB12" i="6"/>
  <c r="AB23" i="6"/>
  <c r="AA15" i="6"/>
  <c r="AA11" i="6"/>
  <c r="AB33" i="6"/>
  <c r="AA8" i="6"/>
  <c r="AB9" i="6"/>
  <c r="AB8" i="6"/>
  <c r="AB7" i="6"/>
  <c r="Y32" i="6"/>
  <c r="T32" i="6"/>
  <c r="Y25" i="6"/>
  <c r="T25" i="6"/>
  <c r="Y29" i="6"/>
  <c r="T29" i="6"/>
  <c r="Y17" i="6"/>
  <c r="T17" i="6"/>
  <c r="T9" i="6"/>
  <c r="Y9" i="6"/>
  <c r="T13" i="6"/>
  <c r="Y13" i="6"/>
  <c r="Y21" i="6"/>
  <c r="T21" i="6"/>
  <c r="AS30" i="6" l="1"/>
  <c r="AP30" i="6"/>
  <c r="AO30" i="6"/>
  <c r="BA26" i="6"/>
  <c r="BC26" i="6" s="1"/>
  <c r="AV26" i="6"/>
  <c r="BF34" i="6"/>
  <c r="BE34" i="6"/>
  <c r="AH16" i="6"/>
  <c r="AM16" i="6"/>
  <c r="BE35" i="6"/>
  <c r="BF35" i="6"/>
  <c r="BA33" i="6"/>
  <c r="BC33" i="6" s="1"/>
  <c r="AV33" i="6"/>
  <c r="BA27" i="6"/>
  <c r="BC27" i="6" s="1"/>
  <c r="AV27" i="6"/>
  <c r="BF24" i="6"/>
  <c r="BE24" i="6"/>
  <c r="BF23" i="6"/>
  <c r="BE23" i="6"/>
  <c r="AH20" i="6"/>
  <c r="AM20" i="6"/>
  <c r="BE19" i="6"/>
  <c r="BF19" i="6"/>
  <c r="AV18" i="6"/>
  <c r="BA18" i="6"/>
  <c r="BC18" i="6" s="1"/>
  <c r="BE14" i="6"/>
  <c r="BF14" i="6"/>
  <c r="AV12" i="6"/>
  <c r="BA12" i="6"/>
  <c r="BC12" i="6" s="1"/>
  <c r="BF11" i="6"/>
  <c r="BE11" i="6"/>
  <c r="AV10" i="6"/>
  <c r="BA10" i="6"/>
  <c r="BC10" i="6" s="1"/>
  <c r="AV8" i="6"/>
  <c r="BA8" i="6"/>
  <c r="BC8" i="6" s="1"/>
  <c r="BA7" i="6"/>
  <c r="BC7" i="6" s="1"/>
  <c r="AV7" i="6"/>
  <c r="BA31" i="6"/>
  <c r="BC31" i="6" s="1"/>
  <c r="AV31" i="6"/>
  <c r="AO28" i="6"/>
  <c r="AT28" i="6"/>
  <c r="BE15" i="6"/>
  <c r="BF15" i="6"/>
  <c r="AA32" i="6"/>
  <c r="AF32" i="6"/>
  <c r="AH14" i="6"/>
  <c r="AI14" i="6"/>
  <c r="AI23" i="6"/>
  <c r="AH23" i="6"/>
  <c r="AA13" i="6"/>
  <c r="AF13" i="6"/>
  <c r="AH24" i="6"/>
  <c r="AI24" i="6"/>
  <c r="AH10" i="6"/>
  <c r="AI10" i="6"/>
  <c r="AI8" i="6"/>
  <c r="AH8" i="6"/>
  <c r="AH7" i="6"/>
  <c r="AI7" i="6"/>
  <c r="AA9" i="6"/>
  <c r="AF9" i="6"/>
  <c r="AM9" i="6" s="1"/>
  <c r="AA21" i="6"/>
  <c r="AF21" i="6"/>
  <c r="AA29" i="6"/>
  <c r="AF29" i="6"/>
  <c r="AH11" i="6"/>
  <c r="AI11" i="6"/>
  <c r="AI30" i="6"/>
  <c r="AH30" i="6"/>
  <c r="AA17" i="6"/>
  <c r="AF17" i="6"/>
  <c r="AA25" i="6"/>
  <c r="AF25" i="6"/>
  <c r="AI9" i="6"/>
  <c r="AH9" i="6"/>
  <c r="AI19" i="6"/>
  <c r="AH19" i="6"/>
  <c r="Y7" i="1"/>
  <c r="Y8" i="1"/>
  <c r="Y9" i="1"/>
  <c r="Y10" i="1"/>
  <c r="Y11" i="1"/>
  <c r="Y12" i="1"/>
  <c r="Y13" i="1"/>
  <c r="Y14" i="1"/>
  <c r="AW30" i="6" l="1"/>
  <c r="AZ30" i="6"/>
  <c r="AV30" i="6"/>
  <c r="AH29" i="6"/>
  <c r="AM29" i="6"/>
  <c r="AO16" i="6"/>
  <c r="AT16" i="6"/>
  <c r="BF26" i="6"/>
  <c r="BE26" i="6"/>
  <c r="BE33" i="6"/>
  <c r="BF33" i="6"/>
  <c r="AH32" i="6"/>
  <c r="AM32" i="6"/>
  <c r="BE27" i="6"/>
  <c r="BF27" i="6"/>
  <c r="AH25" i="6"/>
  <c r="AM25" i="6"/>
  <c r="AH21" i="6"/>
  <c r="AM21" i="6"/>
  <c r="AO20" i="6"/>
  <c r="AT20" i="6"/>
  <c r="BE18" i="6"/>
  <c r="BF18" i="6"/>
  <c r="AH13" i="6"/>
  <c r="AM13" i="6"/>
  <c r="BF12" i="6"/>
  <c r="BE12" i="6"/>
  <c r="BF10" i="6"/>
  <c r="BE10" i="6"/>
  <c r="AO9" i="6"/>
  <c r="AT9" i="6"/>
  <c r="BF8" i="6"/>
  <c r="BE8" i="6"/>
  <c r="BF7" i="6"/>
  <c r="BE7" i="6"/>
  <c r="BF31" i="6"/>
  <c r="BE31" i="6"/>
  <c r="BA28" i="6"/>
  <c r="BC28" i="6" s="1"/>
  <c r="AV28" i="6"/>
  <c r="AH17" i="6"/>
  <c r="AM17" i="6"/>
  <c r="W13" i="1"/>
  <c r="W11" i="1"/>
  <c r="AD11" i="1" s="1"/>
  <c r="W14" i="1"/>
  <c r="W12" i="1"/>
  <c r="W10" i="1"/>
  <c r="AD10" i="1" s="1"/>
  <c r="BD30" i="6" l="1"/>
  <c r="BC30" i="6"/>
  <c r="AV16" i="6"/>
  <c r="BA16" i="6"/>
  <c r="BC16" i="6" s="1"/>
  <c r="AO29" i="6"/>
  <c r="AT29" i="6"/>
  <c r="AO32" i="6"/>
  <c r="AT32" i="6"/>
  <c r="AO25" i="6"/>
  <c r="AT25" i="6"/>
  <c r="AO21" i="6"/>
  <c r="AT21" i="6"/>
  <c r="BA20" i="6"/>
  <c r="BC20" i="6" s="1"/>
  <c r="AV20" i="6"/>
  <c r="AO13" i="6"/>
  <c r="AT13" i="6"/>
  <c r="BA9" i="6"/>
  <c r="BC9" i="6" s="1"/>
  <c r="AV9" i="6"/>
  <c r="BE28" i="6"/>
  <c r="BF28" i="6"/>
  <c r="AO17" i="6"/>
  <c r="AT17" i="6"/>
  <c r="AK11" i="1"/>
  <c r="AH11" i="1"/>
  <c r="AH10" i="1"/>
  <c r="AK10" i="1"/>
  <c r="AA12" i="1"/>
  <c r="AA11" i="1"/>
  <c r="AA14" i="1"/>
  <c r="AA13" i="1"/>
  <c r="AA10" i="1"/>
  <c r="AA7" i="1"/>
  <c r="BE30" i="6" l="1"/>
  <c r="BF30" i="6"/>
  <c r="BA29" i="6"/>
  <c r="BC29" i="6" s="1"/>
  <c r="AV29" i="6"/>
  <c r="BE16" i="6"/>
  <c r="BF16" i="6"/>
  <c r="AV32" i="6"/>
  <c r="BA32" i="6"/>
  <c r="BC32" i="6" s="1"/>
  <c r="AV25" i="6"/>
  <c r="BA25" i="6"/>
  <c r="BC25" i="6" s="1"/>
  <c r="BA21" i="6"/>
  <c r="BC21" i="6" s="1"/>
  <c r="AV21" i="6"/>
  <c r="BE20" i="6"/>
  <c r="BF20" i="6"/>
  <c r="BA13" i="6"/>
  <c r="BC13" i="6" s="1"/>
  <c r="AV13" i="6"/>
  <c r="BE9" i="6"/>
  <c r="BF9" i="6"/>
  <c r="BA17" i="6"/>
  <c r="BC17" i="6" s="1"/>
  <c r="AV17" i="6"/>
  <c r="AO11" i="1"/>
  <c r="AR11" i="1"/>
  <c r="AO10" i="1"/>
  <c r="AR10" i="1"/>
  <c r="AN10" i="1"/>
  <c r="X13" i="1"/>
  <c r="X9" i="1"/>
  <c r="X12" i="1"/>
  <c r="X8" i="1"/>
  <c r="X14" i="1"/>
  <c r="X10" i="1"/>
  <c r="X11" i="1"/>
  <c r="X7" i="1"/>
  <c r="BE29" i="6" l="1"/>
  <c r="BF29" i="6"/>
  <c r="BE32" i="6"/>
  <c r="BF32" i="6"/>
  <c r="BE25" i="6"/>
  <c r="BF25" i="6"/>
  <c r="BF21" i="6"/>
  <c r="BE21" i="6"/>
  <c r="BE13" i="6"/>
  <c r="BF13" i="6"/>
  <c r="BF17" i="6"/>
  <c r="BE17" i="6"/>
  <c r="AV11" i="1"/>
  <c r="AW11" i="1"/>
  <c r="AX11" i="1"/>
  <c r="AV10" i="1"/>
  <c r="AW10" i="1"/>
  <c r="AX10" i="1"/>
  <c r="AU10" i="1"/>
  <c r="Z10" i="1"/>
  <c r="AE10" i="1"/>
  <c r="AG10" i="1" s="1"/>
  <c r="Z8" i="1"/>
  <c r="AE8" i="1"/>
  <c r="AG8" i="1" s="1"/>
  <c r="Z9" i="1"/>
  <c r="AE9" i="1"/>
  <c r="AG9" i="1" s="1"/>
  <c r="Z11" i="1"/>
  <c r="AE11" i="1"/>
  <c r="Z14" i="1"/>
  <c r="AE14" i="1"/>
  <c r="AG14" i="1" s="1"/>
  <c r="Z12" i="1"/>
  <c r="AE12" i="1"/>
  <c r="AG12" i="1" s="1"/>
  <c r="Z13" i="1"/>
  <c r="AE13" i="1"/>
  <c r="AG13" i="1" s="1"/>
  <c r="Z7" i="1"/>
  <c r="AE7" i="1"/>
  <c r="AG7" i="1" s="1"/>
  <c r="Y20" i="1"/>
  <c r="Y21" i="1"/>
  <c r="Y22" i="1"/>
  <c r="Y23" i="1"/>
  <c r="Y24" i="1"/>
  <c r="Y25" i="1"/>
  <c r="Y19" i="1"/>
  <c r="Y15" i="1"/>
  <c r="Y16" i="1"/>
  <c r="Y18" i="1"/>
  <c r="Y17" i="1"/>
  <c r="X18" i="1"/>
  <c r="AE18" i="1" s="1"/>
  <c r="W18" i="1"/>
  <c r="X17" i="1"/>
  <c r="AE17" i="1" s="1"/>
  <c r="AG17" i="1" s="1"/>
  <c r="AG18" i="1" l="1"/>
  <c r="AL18" i="1"/>
  <c r="AG11" i="1"/>
  <c r="AL11" i="1"/>
  <c r="AA18" i="1"/>
  <c r="W24" i="1"/>
  <c r="W20" i="1"/>
  <c r="W17" i="1"/>
  <c r="Z18" i="1"/>
  <c r="W25" i="1"/>
  <c r="AD25" i="1" s="1"/>
  <c r="W23" i="1"/>
  <c r="W21" i="1"/>
  <c r="AD21" i="1" s="1"/>
  <c r="W19" i="1"/>
  <c r="AD19" i="1" s="1"/>
  <c r="X24" i="1"/>
  <c r="AE24" i="1" s="1"/>
  <c r="AG24" i="1" s="1"/>
  <c r="X20" i="1"/>
  <c r="AE20" i="1" s="1"/>
  <c r="AG20" i="1" s="1"/>
  <c r="X25" i="1"/>
  <c r="AE25" i="1" s="1"/>
  <c r="X23" i="1"/>
  <c r="AE23" i="1" s="1"/>
  <c r="AG23" i="1" s="1"/>
  <c r="W15" i="1"/>
  <c r="W16" i="1"/>
  <c r="AN18" i="1" l="1"/>
  <c r="AS18" i="1"/>
  <c r="AU18" i="1" s="1"/>
  <c r="AS11" i="1"/>
  <c r="AU11" i="1" s="1"/>
  <c r="AN11" i="1"/>
  <c r="AH21" i="1"/>
  <c r="AK21" i="1"/>
  <c r="AH19" i="1"/>
  <c r="AK19" i="1"/>
  <c r="AH25" i="1"/>
  <c r="AK25" i="1"/>
  <c r="AG25" i="1"/>
  <c r="AA15" i="1"/>
  <c r="AA25" i="1"/>
  <c r="AA24" i="1"/>
  <c r="AA23" i="1"/>
  <c r="AA21" i="1"/>
  <c r="AA20" i="1"/>
  <c r="AA19" i="1"/>
  <c r="AA17" i="1"/>
  <c r="AA16" i="1"/>
  <c r="Z25" i="1"/>
  <c r="Z23" i="1"/>
  <c r="Z20" i="1"/>
  <c r="Z24" i="1"/>
  <c r="Z17" i="1"/>
  <c r="X19" i="1"/>
  <c r="X21" i="1"/>
  <c r="W22" i="1"/>
  <c r="AD22" i="1" s="1"/>
  <c r="X15" i="1"/>
  <c r="X16" i="1"/>
  <c r="AH22" i="1" l="1"/>
  <c r="AK22" i="1"/>
  <c r="AO19" i="1"/>
  <c r="AR19" i="1"/>
  <c r="AN19" i="1"/>
  <c r="AO25" i="1"/>
  <c r="AR25" i="1"/>
  <c r="AN25" i="1"/>
  <c r="AO21" i="1"/>
  <c r="AR21" i="1"/>
  <c r="AN21" i="1"/>
  <c r="Z16" i="1"/>
  <c r="AE16" i="1"/>
  <c r="AG16" i="1" s="1"/>
  <c r="Z19" i="1"/>
  <c r="AE19" i="1"/>
  <c r="AG19" i="1" s="1"/>
  <c r="Z15" i="1"/>
  <c r="AE15" i="1"/>
  <c r="AG15" i="1" s="1"/>
  <c r="Z21" i="1"/>
  <c r="AE21" i="1"/>
  <c r="AG21" i="1" s="1"/>
  <c r="AA22" i="1"/>
  <c r="X22" i="1"/>
  <c r="AV19" i="1" l="1"/>
  <c r="AW19" i="1"/>
  <c r="AX19" i="1"/>
  <c r="AU19" i="1"/>
  <c r="AV25" i="1"/>
  <c r="AW25" i="1"/>
  <c r="AX25" i="1"/>
  <c r="AU25" i="1"/>
  <c r="AV21" i="1"/>
  <c r="AW21" i="1"/>
  <c r="AX21" i="1"/>
  <c r="AU21" i="1"/>
  <c r="AO22" i="1"/>
  <c r="AR22" i="1"/>
  <c r="AN22" i="1"/>
  <c r="Z22" i="1"/>
  <c r="AE22" i="1"/>
  <c r="AG22" i="1" s="1"/>
  <c r="T18" i="4"/>
  <c r="X18" i="4" s="1"/>
  <c r="U18" i="4"/>
  <c r="Y18" i="4" s="1"/>
  <c r="X17" i="4"/>
  <c r="Y17" i="4"/>
  <c r="AV22" i="1" l="1"/>
  <c r="AW22" i="1"/>
  <c r="AX22" i="1"/>
  <c r="AU22" i="1"/>
</calcChain>
</file>

<file path=xl/comments1.xml><?xml version="1.0" encoding="utf-8"?>
<comments xmlns="http://schemas.openxmlformats.org/spreadsheetml/2006/main">
  <authors>
    <author>hp</author>
  </authors>
  <commentList>
    <comment ref="E8" authorId="0" shapeId="0">
      <text>
        <r>
          <rPr>
            <sz val="9"/>
            <color indexed="81"/>
            <rFont val="Tahoma"/>
            <family val="2"/>
          </rPr>
          <t>Meta de 100% = 5000</t>
        </r>
      </text>
    </comment>
    <comment ref="E9" authorId="0" shapeId="0">
      <text>
        <r>
          <rPr>
            <sz val="9"/>
            <color indexed="81"/>
            <rFont val="Tahoma"/>
            <family val="2"/>
          </rPr>
          <t>Meta de 100% = 1760</t>
        </r>
      </text>
    </comment>
    <comment ref="E10" authorId="0" shapeId="0">
      <text>
        <r>
          <rPr>
            <sz val="9"/>
            <color indexed="81"/>
            <rFont val="Tahoma"/>
            <family val="2"/>
          </rPr>
          <t xml:space="preserve">Meta de 100% = 800
</t>
        </r>
      </text>
    </comment>
    <comment ref="E11" authorId="0" shapeId="0">
      <text>
        <r>
          <rPr>
            <sz val="9"/>
            <color indexed="81"/>
            <rFont val="Tahoma"/>
            <family val="2"/>
          </rPr>
          <t xml:space="preserve">Meta de 100% = 80
</t>
        </r>
      </text>
    </comment>
    <comment ref="E12" authorId="0" shapeId="0">
      <text>
        <r>
          <rPr>
            <sz val="9"/>
            <color indexed="81"/>
            <rFont val="Tahoma"/>
            <family val="2"/>
          </rPr>
          <t xml:space="preserve">Meta de 100% = 528
</t>
        </r>
      </text>
    </comment>
    <comment ref="E13" authorId="0" shapeId="0">
      <text>
        <r>
          <rPr>
            <sz val="9"/>
            <color indexed="81"/>
            <rFont val="Tahoma"/>
            <family val="2"/>
          </rPr>
          <t>Meta de 100% = 240</t>
        </r>
      </text>
    </comment>
    <comment ref="E14" authorId="0" shapeId="0">
      <text>
        <r>
          <rPr>
            <sz val="9"/>
            <color indexed="81"/>
            <rFont val="Tahoma"/>
            <family val="2"/>
          </rPr>
          <t>Meta de 100% = 48</t>
        </r>
      </text>
    </comment>
    <comment ref="E15" authorId="0" shapeId="0">
      <text>
        <r>
          <rPr>
            <sz val="9"/>
            <color indexed="81"/>
            <rFont val="Tahoma"/>
            <family val="2"/>
          </rPr>
          <t>Meta de 100% = 48</t>
        </r>
      </text>
    </comment>
    <comment ref="E16" authorId="0" shapeId="0">
      <text>
        <r>
          <rPr>
            <sz val="9"/>
            <color indexed="81"/>
            <rFont val="Tahoma"/>
            <family val="2"/>
          </rPr>
          <t>Meta de 100% = 4</t>
        </r>
      </text>
    </comment>
    <comment ref="E17" authorId="0" shapeId="0">
      <text>
        <r>
          <rPr>
            <sz val="9"/>
            <color indexed="81"/>
            <rFont val="Tahoma"/>
            <family val="2"/>
          </rPr>
          <t>Meta de 100% = 4</t>
        </r>
      </text>
    </comment>
    <comment ref="E18" authorId="0" shapeId="0">
      <text>
        <r>
          <rPr>
            <sz val="9"/>
            <color indexed="81"/>
            <rFont val="Tahoma"/>
            <family val="2"/>
          </rPr>
          <t>Meta de 100% = 1680</t>
        </r>
      </text>
    </comment>
    <comment ref="E19" authorId="0" shapeId="0">
      <text>
        <r>
          <rPr>
            <sz val="9"/>
            <color indexed="81"/>
            <rFont val="Tahoma"/>
            <family val="2"/>
          </rPr>
          <t>Meta de 100% = 400</t>
        </r>
      </text>
    </comment>
    <comment ref="E20" authorId="0" shapeId="0">
      <text>
        <r>
          <rPr>
            <sz val="9"/>
            <color indexed="81"/>
            <rFont val="Tahoma"/>
            <family val="2"/>
          </rPr>
          <t>Meta de 100% = 200</t>
        </r>
      </text>
    </comment>
    <comment ref="E21" authorId="0" shapeId="0">
      <text>
        <r>
          <rPr>
            <sz val="9"/>
            <color indexed="81"/>
            <rFont val="Tahoma"/>
            <family val="2"/>
          </rPr>
          <t>Meta de 100% = 240</t>
        </r>
      </text>
    </comment>
    <comment ref="E27" authorId="0" shapeId="0">
      <text>
        <r>
          <rPr>
            <sz val="9"/>
            <color indexed="81"/>
            <rFont val="Tahoma"/>
            <family val="2"/>
          </rPr>
          <t>Meta de 100% = 480</t>
        </r>
      </text>
    </comment>
    <comment ref="E28" authorId="0" shapeId="0">
      <text>
        <r>
          <rPr>
            <sz val="9"/>
            <color indexed="81"/>
            <rFont val="Tahoma"/>
            <family val="2"/>
          </rPr>
          <t xml:space="preserve">Meta de 100% = 40
</t>
        </r>
      </text>
    </comment>
    <comment ref="E30" authorId="0" shapeId="0">
      <text>
        <r>
          <rPr>
            <sz val="9"/>
            <color indexed="81"/>
            <rFont val="Tahoma"/>
            <family val="2"/>
          </rPr>
          <t>Meta de 100% = 452</t>
        </r>
      </text>
    </comment>
    <comment ref="E31" authorId="0" shapeId="0">
      <text>
        <r>
          <rPr>
            <sz val="9"/>
            <color indexed="81"/>
            <rFont val="Tahoma"/>
            <family val="2"/>
          </rPr>
          <t xml:space="preserve">Meta de 100% = 113
</t>
        </r>
      </text>
    </comment>
    <comment ref="E32" authorId="0" shapeId="0">
      <text>
        <r>
          <rPr>
            <sz val="9"/>
            <color indexed="81"/>
            <rFont val="Tahoma"/>
            <family val="2"/>
          </rPr>
          <t>Meta de 100% = 100</t>
        </r>
      </text>
    </comment>
    <comment ref="E33" authorId="0" shapeId="0">
      <text>
        <r>
          <rPr>
            <sz val="9"/>
            <color indexed="81"/>
            <rFont val="Tahoma"/>
            <family val="2"/>
          </rPr>
          <t>Meta de 100% = 100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O5" authorId="0" shapeId="0">
      <text>
        <r>
          <rPr>
            <sz val="9"/>
            <color indexed="81"/>
            <rFont val="Tahoma"/>
            <family val="2"/>
          </rPr>
          <t>Meta de 100% = 5000</t>
        </r>
      </text>
    </comment>
    <comment ref="O6" authorId="0" shapeId="0">
      <text>
        <r>
          <rPr>
            <sz val="9"/>
            <color indexed="81"/>
            <rFont val="Tahoma"/>
            <family val="2"/>
          </rPr>
          <t>Meta de 100% = 1760</t>
        </r>
      </text>
    </comment>
    <comment ref="O7" authorId="0" shapeId="0">
      <text>
        <r>
          <rPr>
            <sz val="9"/>
            <color indexed="81"/>
            <rFont val="Tahoma"/>
            <family val="2"/>
          </rPr>
          <t xml:space="preserve">Meta de 100% = 800
</t>
        </r>
      </text>
    </comment>
    <comment ref="O8" authorId="0" shapeId="0">
      <text>
        <r>
          <rPr>
            <sz val="9"/>
            <color indexed="81"/>
            <rFont val="Tahoma"/>
            <family val="2"/>
          </rPr>
          <t xml:space="preserve">Meta de 100% = 80
</t>
        </r>
      </text>
    </comment>
    <comment ref="O9" authorId="0" shapeId="0">
      <text>
        <r>
          <rPr>
            <sz val="9"/>
            <color indexed="81"/>
            <rFont val="Tahoma"/>
            <family val="2"/>
          </rPr>
          <t xml:space="preserve">Meta de 100% = 528
</t>
        </r>
      </text>
    </comment>
    <comment ref="O10" authorId="0" shapeId="0">
      <text>
        <r>
          <rPr>
            <sz val="9"/>
            <color indexed="81"/>
            <rFont val="Tahoma"/>
            <family val="2"/>
          </rPr>
          <t>Meta de 100% = 240</t>
        </r>
      </text>
    </comment>
    <comment ref="O11" authorId="0" shapeId="0">
      <text>
        <r>
          <rPr>
            <sz val="9"/>
            <color indexed="81"/>
            <rFont val="Tahoma"/>
            <family val="2"/>
          </rPr>
          <t>Meta de 100% = 48</t>
        </r>
      </text>
    </comment>
    <comment ref="O12" authorId="0" shapeId="0">
      <text>
        <r>
          <rPr>
            <sz val="9"/>
            <color indexed="81"/>
            <rFont val="Tahoma"/>
            <family val="2"/>
          </rPr>
          <t>Meta de 100% = 48</t>
        </r>
      </text>
    </comment>
    <comment ref="O13" authorId="0" shapeId="0">
      <text>
        <r>
          <rPr>
            <sz val="9"/>
            <color indexed="81"/>
            <rFont val="Tahoma"/>
            <family val="2"/>
          </rPr>
          <t>Meta de 100% = 4</t>
        </r>
      </text>
    </comment>
    <comment ref="O14" authorId="0" shapeId="0">
      <text>
        <r>
          <rPr>
            <sz val="9"/>
            <color indexed="81"/>
            <rFont val="Tahoma"/>
            <family val="2"/>
          </rPr>
          <t>Meta de 100% = 4</t>
        </r>
      </text>
    </comment>
    <comment ref="O15" authorId="0" shapeId="0">
      <text>
        <r>
          <rPr>
            <sz val="9"/>
            <color indexed="81"/>
            <rFont val="Tahoma"/>
            <family val="2"/>
          </rPr>
          <t>Meta de 100% = 1680</t>
        </r>
      </text>
    </comment>
    <comment ref="R1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6" authorId="0" shapeId="0">
      <text>
        <r>
          <rPr>
            <sz val="9"/>
            <color indexed="81"/>
            <rFont val="Tahoma"/>
            <family val="2"/>
          </rPr>
          <t>Meta de 100% = 400</t>
        </r>
      </text>
    </comment>
    <comment ref="O17" authorId="0" shapeId="0">
      <text>
        <r>
          <rPr>
            <sz val="9"/>
            <color indexed="81"/>
            <rFont val="Tahoma"/>
            <family val="2"/>
          </rPr>
          <t>Meta de 100% = 200</t>
        </r>
      </text>
    </comment>
    <comment ref="O18" authorId="0" shapeId="0">
      <text>
        <r>
          <rPr>
            <sz val="9"/>
            <color indexed="81"/>
            <rFont val="Tahoma"/>
            <family val="2"/>
          </rPr>
          <t>Meta de 100% = 240</t>
        </r>
      </text>
    </comment>
    <comment ref="O24" authorId="0" shapeId="0">
      <text>
        <r>
          <rPr>
            <sz val="9"/>
            <color indexed="81"/>
            <rFont val="Tahoma"/>
            <family val="2"/>
          </rPr>
          <t>Meta de 100% = 480</t>
        </r>
      </text>
    </comment>
    <comment ref="O25" authorId="0" shapeId="0">
      <text>
        <r>
          <rPr>
            <sz val="9"/>
            <color indexed="81"/>
            <rFont val="Tahoma"/>
            <family val="2"/>
          </rPr>
          <t xml:space="preserve">Meta de 100% = 40
</t>
        </r>
      </text>
    </comment>
    <comment ref="O27" authorId="0" shapeId="0">
      <text>
        <r>
          <rPr>
            <sz val="9"/>
            <color indexed="81"/>
            <rFont val="Tahoma"/>
            <family val="2"/>
          </rPr>
          <t>Meta de 100% = 452</t>
        </r>
      </text>
    </comment>
    <comment ref="O28" authorId="0" shapeId="0">
      <text>
        <r>
          <rPr>
            <sz val="9"/>
            <color indexed="81"/>
            <rFont val="Tahoma"/>
            <family val="2"/>
          </rPr>
          <t xml:space="preserve">Meta de 100% = 113
</t>
        </r>
      </text>
    </comment>
    <comment ref="O29" authorId="0" shapeId="0">
      <text>
        <r>
          <rPr>
            <sz val="9"/>
            <color indexed="81"/>
            <rFont val="Tahoma"/>
            <family val="2"/>
          </rPr>
          <t>Meta de 100% = 100</t>
        </r>
      </text>
    </comment>
    <comment ref="O30" authorId="0" shapeId="0">
      <text>
        <r>
          <rPr>
            <sz val="9"/>
            <color indexed="81"/>
            <rFont val="Tahoma"/>
            <family val="2"/>
          </rPr>
          <t>Meta de 100% = 100</t>
        </r>
      </text>
    </comment>
  </commentList>
</comments>
</file>

<file path=xl/comments3.xml><?xml version="1.0" encoding="utf-8"?>
<comments xmlns="http://schemas.openxmlformats.org/spreadsheetml/2006/main">
  <authors>
    <author>Myriam Hidekel Lima Vazquez</author>
  </authors>
  <commentList>
    <comment ref="AB11" authorId="0" shapeId="0">
      <text>
        <r>
          <rPr>
            <b/>
            <sz val="9"/>
            <color indexed="81"/>
            <rFont val="Tahoma"/>
            <charset val="1"/>
          </rPr>
          <t>Myriam Hidekel Lima Vazquez:</t>
        </r>
        <r>
          <rPr>
            <sz val="9"/>
            <color indexed="81"/>
            <rFont val="Tahoma"/>
            <charset val="1"/>
          </rPr>
          <t xml:space="preserve">
este indicador no estaba antes, se necesita la info de todos los meses</t>
        </r>
      </text>
    </comment>
  </commentList>
</comments>
</file>

<file path=xl/sharedStrings.xml><?xml version="1.0" encoding="utf-8"?>
<sst xmlns="http://schemas.openxmlformats.org/spreadsheetml/2006/main" count="400" uniqueCount="131">
  <si>
    <t>#  Indicador</t>
  </si>
  <si>
    <t>Nombre del Indicador</t>
  </si>
  <si>
    <t>Método de cálculo</t>
  </si>
  <si>
    <t>Comentarios</t>
  </si>
  <si>
    <t>ENERO</t>
  </si>
  <si>
    <t>Unidad de medida</t>
  </si>
  <si>
    <t>Calendario</t>
  </si>
  <si>
    <t>Avance al mes reportado</t>
  </si>
  <si>
    <t xml:space="preserve">Avance al Año </t>
  </si>
  <si>
    <t>Meta</t>
  </si>
  <si>
    <t>E</t>
  </si>
  <si>
    <t>F</t>
  </si>
  <si>
    <t>M</t>
  </si>
  <si>
    <t>AB</t>
  </si>
  <si>
    <t>JN</t>
  </si>
  <si>
    <t>JL</t>
  </si>
  <si>
    <t>AG</t>
  </si>
  <si>
    <t>S</t>
  </si>
  <si>
    <t>O</t>
  </si>
  <si>
    <t>N</t>
  </si>
  <si>
    <t>D</t>
  </si>
  <si>
    <t>Avance del mes</t>
  </si>
  <si>
    <t>MARZO</t>
  </si>
  <si>
    <t>FEBRERO</t>
  </si>
  <si>
    <t>V1
Realizado</t>
  </si>
  <si>
    <t>V2
Planeado</t>
  </si>
  <si>
    <t>ACUMULADO</t>
  </si>
  <si>
    <t>Rojo</t>
  </si>
  <si>
    <t>Verde</t>
  </si>
  <si>
    <t>SEMAFORIZACIÓN</t>
  </si>
  <si>
    <t xml:space="preserve"> Al trimestre</t>
  </si>
  <si>
    <t>Al año</t>
  </si>
  <si>
    <t>Programa Presupuestario</t>
  </si>
  <si>
    <t xml:space="preserve">Método de Calculo </t>
  </si>
  <si>
    <t>Desarrollo Integral de la Juventud</t>
  </si>
  <si>
    <t>Número de jóvenes atendidos y beneficiados por el Instituto de la Juventud Regia</t>
  </si>
  <si>
    <t xml:space="preserve">Porcentaje de la población beneficiada por los programas y acciones del Instituto de la Juventud Regia </t>
  </si>
  <si>
    <t>(Número de jóvenes apoyados/número de solicitudes de apoyo) x 100</t>
  </si>
  <si>
    <t xml:space="preserve">Porcentaje de apoyos para la educación otorgados a jóvenes  </t>
  </si>
  <si>
    <t>(Número de jóvenes apoyados/número apoyos programados) x 100</t>
  </si>
  <si>
    <t>Porcentaje de jóvenes que recibieron orientación escolar</t>
  </si>
  <si>
    <t>(Número de jóvenes orientados/número de orientaciones programadas) x 100</t>
  </si>
  <si>
    <t>Porcentaje de jóvenes que recibieron apoyo para prevenir la deserción</t>
  </si>
  <si>
    <t>(Número de jóvenes apoyados/número de apoyos programados) x 100</t>
  </si>
  <si>
    <t>Porcentaje de jóvenes que recibieron apoyo para el primer empleo y emprendimiento</t>
  </si>
  <si>
    <t>(Número de jóvenes apoyados/número de apoyo programados) x 100</t>
  </si>
  <si>
    <t>(Número de jóvenes beneficiados/número de beneficiarios programados) x 100</t>
  </si>
  <si>
    <t>(Número de espacios rescatados/número de espacios programados) x 100</t>
  </si>
  <si>
    <t>(Número de espacios rescatados/número de espacios rescatados programados) x 100</t>
  </si>
  <si>
    <t>Porcentaje de murales creados</t>
  </si>
  <si>
    <t>(Número de murales creados/número de murales programados) x 100</t>
  </si>
  <si>
    <t>Porcentaje de servicios otorgados</t>
  </si>
  <si>
    <t>(Número de servicios otorgados/número de servicios programados) x 100</t>
  </si>
  <si>
    <t>Porcentaje de servicios de psicología otorgados</t>
  </si>
  <si>
    <t>Porcentaje de servicios de nutrición otorgados</t>
  </si>
  <si>
    <t>Porcentaje de jóvenes que recibieron pláticas y cursos de educación y salud sexual</t>
  </si>
  <si>
    <t>(Número de jóvenes asesorados/número de asesoramientos programados) x 100</t>
  </si>
  <si>
    <t>Número de eventos deportivos realizados</t>
  </si>
  <si>
    <t>(Número de eventos realizados/número de eventos programados) x 100</t>
  </si>
  <si>
    <t>(Número de capacitaciones realizadas/número de capacitaciones programadas) x 100</t>
  </si>
  <si>
    <t>Número de actividades realizadas/número de actividades programadas) x 100</t>
  </si>
  <si>
    <t xml:space="preserve">Número de torneos creados </t>
  </si>
  <si>
    <t>(Número de jóvenes beneficiados/número beneficiarios programados) x 100</t>
  </si>
  <si>
    <t>Número de espacios creados para demostraciones de arte y cultura</t>
  </si>
  <si>
    <t xml:space="preserve">Número de espacios creados </t>
  </si>
  <si>
    <t>Porcentaje de jóvenes beneficiados con apoyos contribuidos al mejoramiento de la cultura inclusiva</t>
  </si>
  <si>
    <t>Porcentaje de jóvenes beneficiados con apoyos contribuidos al mejoramiento de participación comunitaria</t>
  </si>
  <si>
    <t>Número de eventos creados</t>
  </si>
  <si>
    <t>Numero de encuestas realizadas</t>
  </si>
  <si>
    <t>Número de encuestas realizadas</t>
  </si>
  <si>
    <t>Jovenes</t>
  </si>
  <si>
    <t>Evento</t>
  </si>
  <si>
    <t>Instituto de la Juventud Regia
 Programa Presupuestario  2022</t>
  </si>
  <si>
    <t>Instituto de la Juventud Regia
 Programa Operativo Anual 2022</t>
  </si>
  <si>
    <t xml:space="preserve">Realización de obras artisticas en comunidad para recuperar y embellecer espacios públicos </t>
  </si>
  <si>
    <t>Creación de convocatoria para demostraciones de diversas diciplinas de arte y cultura.</t>
  </si>
  <si>
    <t>Realización de la Encuesta Municipal de la Juventud Regia 2022</t>
  </si>
  <si>
    <t>Jovenes Beneficiados</t>
  </si>
  <si>
    <t>Murales</t>
  </si>
  <si>
    <t>Jovenes Voluntarios</t>
  </si>
  <si>
    <t>Encuesta</t>
  </si>
  <si>
    <t>En %</t>
  </si>
  <si>
    <t>En cantidad</t>
  </si>
  <si>
    <t>(Jóvenes atendidos/Jóvenes que solicitan el apoyo)</t>
  </si>
  <si>
    <t>% al año</t>
  </si>
  <si>
    <t>Cantidad año</t>
  </si>
  <si>
    <t>Brindar capacitaciones en defensa personal a las jovenes de Monterrey</t>
  </si>
  <si>
    <t>Creación y activación de la red de voluntariado "INJURED"</t>
  </si>
  <si>
    <t>Impartición de clases de lenguaje de señas y cursos que promuevan la inclusión, igualdad y la no discriminación.</t>
  </si>
  <si>
    <t xml:space="preserve">Fomentar la inserción escolar de las y los jovenes a traves de asesorias y talleres academicos, asi como ferias de oferta educativa </t>
  </si>
  <si>
    <t>Prevenir la deserción escolar juvenil por medio de conferencias y talleres especializados en la materia</t>
  </si>
  <si>
    <t>Brindar educación sexual a las y los jovenes a traves de conferencias, talleres y campañas especializadas.</t>
  </si>
  <si>
    <t>Impulsar a jovenes deportistas a traves de fondos de apoyo y espacios de promoción a su disciplina deportiva.</t>
  </si>
  <si>
    <t>Promover la cultura de la lectura entre las y los jovenes a traves de clubs de lectura</t>
  </si>
  <si>
    <t>Realización de mesas de trabajo con jovenes que permitan y fomenten la participación ciudadana juvenil</t>
  </si>
  <si>
    <t>Numero de espacios creados</t>
  </si>
  <si>
    <t>Porcentaje de jóvenes beneficiados a traves del fomento a la lectura</t>
  </si>
  <si>
    <t>&lt;&lt;</t>
  </si>
  <si>
    <t>Porcentaje de jovenes atendidos y orientados en materia de emprendimiento</t>
  </si>
  <si>
    <t>Porcentaje de jóvenes beneficiados con la impartición de talleres, cursos y conferencias sobre empleabilidad</t>
  </si>
  <si>
    <t>Porcentaje de jóvenes beneficiados con apoyos contribuidos al mejoramiento de la cultura y el arte</t>
  </si>
  <si>
    <t xml:space="preserve">Porcentaje de jovenes beneficiados con apoyos al desarrollo y promoción del deporte y la cultura fisica  </t>
  </si>
  <si>
    <t>(Numero de eventos realizados / Numero de eventos programados) x 100</t>
  </si>
  <si>
    <t>Capacitar jovenes para incrementar su empleabilidad a traves de talleres, cursos y conferencias</t>
  </si>
  <si>
    <t>Promover y orientar jovenes en emprendimiento</t>
  </si>
  <si>
    <t>Otorgamiento de servicios psicológicos que promuevan la salud mental en las juventudes a traves de conferencias y terapia grupal</t>
  </si>
  <si>
    <t>Otorgamiento de servicios de nutrición que promuevan la salud física de las juventudes a traves de conferencias y talleres</t>
  </si>
  <si>
    <t xml:space="preserve">Creación de torneo de ajedréz </t>
  </si>
  <si>
    <t>Creación de espacios seguros de recreación, expresión personal y fomento a la diversidad</t>
  </si>
  <si>
    <t>Creación de espacios para la expresion personal a través del deporte</t>
  </si>
  <si>
    <t>Servicios</t>
  </si>
  <si>
    <t>A junio</t>
  </si>
  <si>
    <t>ABRIL</t>
  </si>
  <si>
    <t>MAYO</t>
  </si>
  <si>
    <t>JUNIO</t>
  </si>
  <si>
    <t>Porcentaje de espacios rescatados a través del arte urbano</t>
  </si>
  <si>
    <t>Número de cumplimiento capacitaciones de defensa personal</t>
  </si>
  <si>
    <t>Número de espacios de expresión personal a través del deporte</t>
  </si>
  <si>
    <t>Numero de torneos de ajedrez realizados</t>
  </si>
  <si>
    <t>Número de espacios seguros de recreación, expresión personal y fomento a la diversidad creados</t>
  </si>
  <si>
    <t>Porcentaje de asistentes a clases certificadas de Lengua de Señas Mexicanas, asi como, platicas y conferencias en pro de la inclusión</t>
  </si>
  <si>
    <t>Porcentaje de jóvenes miembros activos de la Red de Conexión INJURE</t>
  </si>
  <si>
    <t>Número de Mesas de trabajo creadas</t>
  </si>
  <si>
    <t>Junio</t>
  </si>
  <si>
    <t xml:space="preserve">Apoyos </t>
  </si>
  <si>
    <t>Espacios</t>
  </si>
  <si>
    <t>Capacitaciones</t>
  </si>
  <si>
    <t>Torneo</t>
  </si>
  <si>
    <t>Asistentes</t>
  </si>
  <si>
    <t>Mesas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</si>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</sst>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.0"/>
    <numFmt numFmtId="166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2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sz val="12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sz val="10"/>
      <name val="Arial"/>
      <family val="2"/>
    </font>
    <font>
      <sz val="12"/>
      <color rgb="FF006100"/>
      <name val="Calibri Light"/>
      <family val="2"/>
      <scheme val="major"/>
    </font>
    <font>
      <sz val="12"/>
      <color rgb="FF9C0006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8"/>
      <color theme="0"/>
      <name val="Calibri Light"/>
      <family val="2"/>
      <scheme val="major"/>
    </font>
    <font>
      <sz val="12"/>
      <color theme="0"/>
      <name val="Calibri Light"/>
      <family val="2"/>
      <scheme val="major"/>
    </font>
    <font>
      <sz val="10"/>
      <name val="Calibri Light"/>
      <family val="2"/>
      <scheme val="major"/>
    </font>
    <font>
      <sz val="9"/>
      <color rgb="FF000000"/>
      <name val="Calibri Light"/>
      <family val="2"/>
      <scheme val="major"/>
    </font>
    <font>
      <sz val="11"/>
      <name val="Cambria"/>
      <family val="1"/>
    </font>
    <font>
      <sz val="11"/>
      <color theme="1"/>
      <name val="Cambria"/>
      <family val="1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3"/>
        <bgColor theme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1" fillId="0" borderId="0"/>
  </cellStyleXfs>
  <cellXfs count="115">
    <xf numFmtId="0" fontId="0" fillId="0" borderId="0" xfId="0"/>
    <xf numFmtId="0" fontId="3" fillId="0" borderId="0" xfId="0" applyFont="1" applyAlignment="1" applyProtection="1">
      <alignment horizontal="center"/>
      <protection locked="0"/>
    </xf>
    <xf numFmtId="0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hidden="1"/>
    </xf>
    <xf numFmtId="0" fontId="3" fillId="0" borderId="7" xfId="0" applyFont="1" applyFill="1" applyBorder="1" applyAlignment="1" applyProtection="1">
      <alignment horizontal="center" vertical="center" wrapText="1"/>
      <protection hidden="1"/>
    </xf>
    <xf numFmtId="3" fontId="6" fillId="0" borderId="7" xfId="0" applyNumberFormat="1" applyFont="1" applyFill="1" applyBorder="1" applyAlignment="1" applyProtection="1">
      <alignment horizontal="center" vertical="center" wrapText="1"/>
      <protection hidden="1"/>
    </xf>
    <xf numFmtId="3" fontId="6" fillId="7" borderId="7" xfId="0" applyNumberFormat="1" applyFont="1" applyFill="1" applyBorder="1" applyAlignment="1" applyProtection="1">
      <alignment horizontal="center" vertical="center" wrapText="1"/>
      <protection hidden="1"/>
    </xf>
    <xf numFmtId="9" fontId="5" fillId="4" borderId="7" xfId="2" applyNumberFormat="1" applyFont="1" applyFill="1" applyBorder="1" applyAlignment="1" applyProtection="1">
      <alignment horizontal="center" vertical="center" wrapText="1"/>
      <protection hidden="1"/>
    </xf>
    <xf numFmtId="9" fontId="3" fillId="4" borderId="7" xfId="2" applyNumberFormat="1" applyFont="1" applyFill="1" applyBorder="1" applyAlignment="1" applyProtection="1">
      <alignment horizontal="center" vertical="center" wrapText="1"/>
      <protection hidden="1"/>
    </xf>
    <xf numFmtId="166" fontId="3" fillId="4" borderId="7" xfId="2" applyNumberFormat="1" applyFont="1" applyFill="1" applyBorder="1" applyAlignment="1" applyProtection="1">
      <alignment horizontal="center" vertical="center" wrapText="1"/>
      <protection hidden="1"/>
    </xf>
    <xf numFmtId="9" fontId="5" fillId="4" borderId="7" xfId="2" applyFont="1" applyFill="1" applyBorder="1" applyAlignment="1" applyProtection="1">
      <alignment horizontal="center" vertical="center" wrapText="1"/>
      <protection locked="0"/>
    </xf>
    <xf numFmtId="166" fontId="3" fillId="4" borderId="7" xfId="2" applyNumberFormat="1" applyFont="1" applyFill="1" applyBorder="1" applyAlignment="1" applyProtection="1">
      <alignment horizontal="center" vertical="center" wrapText="1"/>
      <protection locked="0"/>
    </xf>
    <xf numFmtId="166" fontId="5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hidden="1"/>
    </xf>
    <xf numFmtId="166" fontId="5" fillId="4" borderId="7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1" fontId="3" fillId="0" borderId="7" xfId="0" applyNumberFormat="1" applyFont="1" applyFill="1" applyBorder="1" applyAlignment="1">
      <alignment horizontal="center" vertical="center" wrapText="1"/>
    </xf>
    <xf numFmtId="9" fontId="6" fillId="0" borderId="7" xfId="0" applyNumberFormat="1" applyFont="1" applyFill="1" applyBorder="1" applyAlignment="1">
      <alignment horizontal="center" vertical="center" wrapText="1"/>
    </xf>
    <xf numFmtId="9" fontId="6" fillId="0" borderId="7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2" fillId="5" borderId="14" xfId="4" applyFont="1" applyBorder="1" applyAlignment="1">
      <alignment horizontal="center" vertical="center" wrapText="1"/>
    </xf>
    <xf numFmtId="0" fontId="13" fillId="6" borderId="13" xfId="5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165" fontId="3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 wrapText="1"/>
      <protection locked="0"/>
    </xf>
    <xf numFmtId="0" fontId="14" fillId="2" borderId="0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7" xfId="0" applyNumberFormat="1" applyFont="1" applyFill="1" applyBorder="1" applyAlignment="1">
      <alignment horizontal="center" vertical="center" wrapText="1"/>
    </xf>
    <xf numFmtId="1" fontId="6" fillId="0" borderId="7" xfId="2" applyNumberFormat="1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/>
      <protection locked="0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166" fontId="3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1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>
      <alignment horizontal="left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0" fontId="3" fillId="7" borderId="7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>
      <alignment horizontal="left" vertical="center" wrapText="1"/>
    </xf>
    <xf numFmtId="0" fontId="5" fillId="0" borderId="12" xfId="1" applyNumberFormat="1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8" fillId="5" borderId="0" xfId="4" applyAlignment="1">
      <alignment horizontal="center" wrapText="1"/>
    </xf>
    <xf numFmtId="0" fontId="9" fillId="6" borderId="0" xfId="5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 wrapText="1"/>
    </xf>
    <xf numFmtId="9" fontId="3" fillId="0" borderId="0" xfId="2" applyNumberFormat="1" applyFont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 applyProtection="1">
      <alignment horizontal="left" vertical="center"/>
      <protection locked="0"/>
    </xf>
    <xf numFmtId="0" fontId="3" fillId="0" borderId="8" xfId="0" applyFont="1" applyFill="1" applyBorder="1" applyAlignment="1">
      <alignment horizontal="left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3" fontId="6" fillId="0" borderId="9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wrapText="1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9" fontId="5" fillId="0" borderId="7" xfId="2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3" fontId="5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7" xfId="0" applyFont="1" applyFill="1" applyBorder="1" applyAlignment="1" applyProtection="1">
      <alignment horizontal="center" vertical="center" wrapText="1"/>
      <protection hidden="1"/>
    </xf>
    <xf numFmtId="0" fontId="18" fillId="0" borderId="7" xfId="0" applyFont="1" applyFill="1" applyBorder="1" applyAlignment="1" applyProtection="1">
      <alignment horizontal="center" vertical="center" wrapText="1"/>
      <protection hidden="1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0" fontId="19" fillId="0" borderId="7" xfId="0" applyFont="1" applyFill="1" applyBorder="1" applyAlignment="1">
      <alignment horizontal="center" vertical="center" wrapText="1"/>
    </xf>
    <xf numFmtId="3" fontId="20" fillId="0" borderId="12" xfId="0" applyNumberFormat="1" applyFont="1" applyFill="1" applyBorder="1" applyAlignment="1">
      <alignment horizontal="center" vertical="center" wrapText="1"/>
    </xf>
    <xf numFmtId="3" fontId="19" fillId="0" borderId="12" xfId="0" applyNumberFormat="1" applyFont="1" applyFill="1" applyBorder="1" applyAlignment="1">
      <alignment horizontal="center" vertical="center" wrapText="1"/>
    </xf>
    <xf numFmtId="9" fontId="20" fillId="0" borderId="7" xfId="0" applyNumberFormat="1" applyFont="1" applyFill="1" applyBorder="1" applyAlignment="1">
      <alignment horizontal="center" vertical="center" wrapText="1"/>
    </xf>
    <xf numFmtId="9" fontId="19" fillId="0" borderId="7" xfId="0" applyNumberFormat="1" applyFont="1" applyFill="1" applyBorder="1" applyAlignment="1">
      <alignment horizontal="center" vertical="center" wrapText="1"/>
    </xf>
    <xf numFmtId="1" fontId="19" fillId="0" borderId="7" xfId="0" applyNumberFormat="1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</cellXfs>
  <cellStyles count="7">
    <cellStyle name="Bueno" xfId="4" builtinId="26"/>
    <cellStyle name="Incorrecto" xfId="5" builtinId="27"/>
    <cellStyle name="Moneda" xfId="1" builtinId="4"/>
    <cellStyle name="Moneda 2" xfId="3"/>
    <cellStyle name="Normal" xfId="0" builtinId="0"/>
    <cellStyle name="Normal 2" xfId="6"/>
    <cellStyle name="Porcentaje" xfId="2" builtinId="5"/>
  </cellStyles>
  <dxfs count="8">
    <dxf>
      <font>
        <b/>
        <i val="0"/>
        <color theme="0"/>
      </font>
      <fill>
        <patternFill>
          <bgColor rgb="FFE43C3C"/>
        </patternFill>
      </fill>
    </dxf>
    <dxf>
      <font>
        <b/>
        <i val="0"/>
        <color theme="1"/>
      </font>
      <fill>
        <patternFill>
          <bgColor theme="7" tint="0.39994506668294322"/>
        </patternFill>
      </fill>
    </dxf>
    <dxf>
      <font>
        <b/>
        <i val="0"/>
        <color theme="1"/>
      </font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E43C3C"/>
        </patternFill>
      </fill>
    </dxf>
    <dxf>
      <font>
        <b/>
        <i val="0"/>
        <color theme="1"/>
      </font>
      <fill>
        <patternFill>
          <bgColor theme="7" tint="0.39994506668294322"/>
        </patternFill>
      </fill>
    </dxf>
    <dxf>
      <font>
        <b/>
        <i val="0"/>
        <color theme="1"/>
      </font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3C3C"/>
      <color rgb="FFFF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322421</xdr:colOff>
      <xdr:row>0</xdr:row>
      <xdr:rowOff>36989</xdr:rowOff>
    </xdr:from>
    <xdr:to>
      <xdr:col>2</xdr:col>
      <xdr:colOff>228290</xdr:colOff>
      <xdr:row>5</xdr:row>
      <xdr:rowOff>10742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421" y="36989"/>
          <a:ext cx="1938179" cy="9516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23382</xdr:rowOff>
    </xdr:from>
    <xdr:to>
      <xdr:col>1</xdr:col>
      <xdr:colOff>1308622</xdr:colOff>
      <xdr:row>5</xdr:row>
      <xdr:rowOff>3371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382"/>
          <a:ext cx="1934551" cy="9460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OF-EDGARSANZ\Compartidas\03.%20Seguimiento\03.-%20Tabla%20Maestra%20de%20Indicadores\03.%202019\02.%20CMU-PLC-20%20Tabla%20Maestra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Pmd"/>
      <sheetName val="POA"/>
      <sheetName val="MIRS GUARDA"/>
      <sheetName val="MIR"/>
      <sheetName val="PMD"/>
      <sheetName val="Clave pp "/>
      <sheetName val="Lista"/>
      <sheetName val="02. CMU-PLC-20 Tabla Maestra 2"/>
      <sheetName val="MI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35"/>
  <sheetViews>
    <sheetView showGridLines="0" zoomScale="70" zoomScaleNormal="70" zoomScaleSheetLayoutView="70" workbookViewId="0">
      <pane xSplit="5" ySplit="6" topLeftCell="AK22" activePane="bottomRight" state="frozen"/>
      <selection pane="topRight" activeCell="F1" sqref="F1"/>
      <selection pane="bottomLeft" activeCell="A7" sqref="A7"/>
      <selection pane="bottomRight" activeCell="AQ28" sqref="AQ28"/>
    </sheetView>
  </sheetViews>
  <sheetFormatPr baseColWidth="10" defaultColWidth="11.5703125" defaultRowHeight="15.75" x14ac:dyDescent="0.25"/>
  <cols>
    <col min="1" max="1" width="9.42578125" style="6" customWidth="1"/>
    <col min="2" max="2" width="20.28515625" style="8" customWidth="1"/>
    <col min="3" max="4" width="42.85546875" style="42" customWidth="1"/>
    <col min="5" max="5" width="12.42578125" style="42" bestFit="1" customWidth="1"/>
    <col min="6" max="6" width="16.42578125" style="24" customWidth="1"/>
    <col min="7" max="7" width="11.7109375" style="6" customWidth="1"/>
    <col min="8" max="12" width="17" style="9" customWidth="1"/>
    <col min="13" max="14" width="18" style="23" customWidth="1"/>
    <col min="15" max="19" width="17" style="9" hidden="1" customWidth="1"/>
    <col min="20" max="21" width="18" style="23" hidden="1" customWidth="1"/>
    <col min="22" max="26" width="17" style="9" customWidth="1"/>
    <col min="27" max="30" width="18" style="23" customWidth="1"/>
    <col min="31" max="35" width="11.5703125" style="23"/>
    <col min="36" max="37" width="18" style="89" customWidth="1"/>
    <col min="38" max="42" width="11.5703125" style="89"/>
    <col min="43" max="44" width="18" style="89" customWidth="1"/>
    <col min="45" max="49" width="11.5703125" style="89"/>
    <col min="50" max="51" width="18" style="89" customWidth="1"/>
    <col min="52" max="56" width="11.5703125" style="89"/>
    <col min="57" max="16384" width="11.5703125" style="23"/>
  </cols>
  <sheetData>
    <row r="1" spans="1:58" ht="15.75" customHeight="1" x14ac:dyDescent="0.25">
      <c r="A1" s="100" t="s">
        <v>72</v>
      </c>
      <c r="B1" s="100"/>
      <c r="C1" s="100"/>
      <c r="D1" s="100"/>
      <c r="E1" s="100"/>
      <c r="F1" s="100"/>
      <c r="G1" s="100"/>
      <c r="H1" s="23"/>
      <c r="I1" s="23"/>
      <c r="J1" s="23"/>
      <c r="K1" s="23"/>
      <c r="L1" s="23"/>
      <c r="O1" s="23"/>
      <c r="P1" s="23"/>
      <c r="Q1" s="23"/>
      <c r="R1" s="23"/>
      <c r="S1" s="23"/>
      <c r="V1" s="23"/>
      <c r="W1" s="23"/>
      <c r="X1" s="23"/>
      <c r="Y1" s="23"/>
      <c r="Z1" s="23"/>
    </row>
    <row r="2" spans="1:58" ht="14.45" customHeight="1" x14ac:dyDescent="0.25">
      <c r="A2" s="100"/>
      <c r="B2" s="100"/>
      <c r="C2" s="100"/>
      <c r="D2" s="100"/>
      <c r="E2" s="100"/>
      <c r="F2" s="100"/>
      <c r="G2" s="100"/>
      <c r="H2" s="23"/>
      <c r="I2" s="23"/>
      <c r="J2" s="23"/>
      <c r="K2" s="23"/>
      <c r="L2" s="23"/>
      <c r="O2" s="23"/>
      <c r="P2" s="23"/>
      <c r="Q2" s="23"/>
      <c r="R2" s="23"/>
      <c r="S2" s="23"/>
      <c r="V2" s="23"/>
      <c r="W2" s="23"/>
      <c r="X2" s="23"/>
      <c r="Y2" s="23"/>
      <c r="Z2" s="23"/>
    </row>
    <row r="3" spans="1:58" ht="14.45" customHeight="1" x14ac:dyDescent="0.25">
      <c r="A3" s="100"/>
      <c r="B3" s="100"/>
      <c r="C3" s="100"/>
      <c r="D3" s="100"/>
      <c r="E3" s="100"/>
      <c r="F3" s="100"/>
      <c r="G3" s="100"/>
      <c r="H3" s="23"/>
      <c r="I3" s="23"/>
      <c r="J3" s="23"/>
      <c r="K3" s="23"/>
      <c r="L3" s="23"/>
      <c r="O3" s="23"/>
      <c r="P3" s="23"/>
      <c r="Q3" s="23"/>
      <c r="R3" s="23"/>
      <c r="S3" s="23"/>
      <c r="V3" s="23"/>
      <c r="W3" s="23"/>
      <c r="X3" s="23"/>
      <c r="Y3" s="23"/>
      <c r="Z3" s="23"/>
    </row>
    <row r="4" spans="1:58" ht="14.45" customHeight="1" x14ac:dyDescent="0.25">
      <c r="A4" s="100"/>
      <c r="B4" s="100"/>
      <c r="C4" s="100"/>
      <c r="D4" s="100"/>
      <c r="E4" s="100"/>
      <c r="F4" s="100"/>
      <c r="G4" s="100"/>
      <c r="H4" s="23"/>
      <c r="I4" s="23"/>
      <c r="J4" s="23"/>
      <c r="K4" s="23"/>
      <c r="L4" s="23"/>
      <c r="O4" s="22"/>
      <c r="P4" s="22"/>
      <c r="Q4" s="22"/>
      <c r="R4" s="22"/>
      <c r="S4" s="23"/>
      <c r="V4" s="101"/>
      <c r="W4" s="101"/>
      <c r="X4" s="101"/>
      <c r="Y4" s="101"/>
      <c r="Z4" s="23"/>
    </row>
    <row r="5" spans="1:58" ht="18.600000000000001" customHeight="1" x14ac:dyDescent="0.25">
      <c r="A5" s="100"/>
      <c r="B5" s="100"/>
      <c r="C5" s="100"/>
      <c r="D5" s="100"/>
      <c r="E5" s="100"/>
      <c r="F5" s="100"/>
      <c r="G5" s="100"/>
      <c r="H5" s="102" t="s">
        <v>4</v>
      </c>
      <c r="I5" s="102"/>
      <c r="J5" s="102" t="s">
        <v>26</v>
      </c>
      <c r="K5" s="102"/>
      <c r="L5" s="23"/>
      <c r="O5" s="102" t="s">
        <v>23</v>
      </c>
      <c r="P5" s="102"/>
      <c r="Q5" s="102" t="s">
        <v>26</v>
      </c>
      <c r="R5" s="102"/>
      <c r="S5" s="23"/>
      <c r="V5" s="102" t="s">
        <v>23</v>
      </c>
      <c r="W5" s="102"/>
      <c r="X5" s="102" t="s">
        <v>26</v>
      </c>
      <c r="Y5" s="102"/>
      <c r="Z5" s="23"/>
      <c r="AC5" s="102" t="s">
        <v>22</v>
      </c>
      <c r="AD5" s="102"/>
      <c r="AE5" s="102" t="s">
        <v>26</v>
      </c>
      <c r="AF5" s="102"/>
      <c r="AG5" s="87"/>
      <c r="AH5" s="87"/>
      <c r="AI5" s="87"/>
      <c r="AJ5" s="102" t="s">
        <v>112</v>
      </c>
      <c r="AK5" s="102"/>
      <c r="AL5" s="102" t="s">
        <v>26</v>
      </c>
      <c r="AM5" s="102"/>
      <c r="AQ5" s="102" t="s">
        <v>113</v>
      </c>
      <c r="AR5" s="102"/>
      <c r="AS5" s="102" t="s">
        <v>26</v>
      </c>
      <c r="AT5" s="102"/>
      <c r="AX5" s="102" t="s">
        <v>114</v>
      </c>
      <c r="AY5" s="102"/>
      <c r="AZ5" s="102" t="s">
        <v>26</v>
      </c>
      <c r="BA5" s="102"/>
      <c r="BE5" s="102" t="s">
        <v>29</v>
      </c>
      <c r="BF5" s="102"/>
    </row>
    <row r="6" spans="1:58" s="43" customFormat="1" ht="58.5" customHeight="1" x14ac:dyDescent="0.25">
      <c r="A6" s="2" t="s">
        <v>0</v>
      </c>
      <c r="B6" s="44" t="s">
        <v>32</v>
      </c>
      <c r="C6" s="25" t="s">
        <v>1</v>
      </c>
      <c r="D6" s="25" t="s">
        <v>33</v>
      </c>
      <c r="E6" s="25" t="s">
        <v>9</v>
      </c>
      <c r="F6" s="4" t="s">
        <v>5</v>
      </c>
      <c r="G6" s="46" t="s">
        <v>3</v>
      </c>
      <c r="H6" s="25" t="s">
        <v>24</v>
      </c>
      <c r="I6" s="25" t="s">
        <v>25</v>
      </c>
      <c r="J6" s="25" t="s">
        <v>24</v>
      </c>
      <c r="K6" s="25" t="s">
        <v>25</v>
      </c>
      <c r="L6" s="5" t="s">
        <v>21</v>
      </c>
      <c r="M6" s="5" t="s">
        <v>7</v>
      </c>
      <c r="N6" s="25" t="s">
        <v>8</v>
      </c>
      <c r="O6" s="25" t="s">
        <v>24</v>
      </c>
      <c r="P6" s="25" t="s">
        <v>25</v>
      </c>
      <c r="Q6" s="25" t="s">
        <v>24</v>
      </c>
      <c r="R6" s="25" t="s">
        <v>25</v>
      </c>
      <c r="S6" s="5" t="s">
        <v>21</v>
      </c>
      <c r="T6" s="5" t="s">
        <v>7</v>
      </c>
      <c r="U6" s="25" t="s">
        <v>8</v>
      </c>
      <c r="V6" s="25" t="s">
        <v>24</v>
      </c>
      <c r="W6" s="25" t="s">
        <v>25</v>
      </c>
      <c r="X6" s="25" t="s">
        <v>24</v>
      </c>
      <c r="Y6" s="25" t="s">
        <v>25</v>
      </c>
      <c r="Z6" s="5" t="s">
        <v>21</v>
      </c>
      <c r="AA6" s="5" t="s">
        <v>7</v>
      </c>
      <c r="AB6" s="25" t="s">
        <v>8</v>
      </c>
      <c r="AC6" s="86" t="s">
        <v>24</v>
      </c>
      <c r="AD6" s="86" t="s">
        <v>25</v>
      </c>
      <c r="AE6" s="86" t="s">
        <v>24</v>
      </c>
      <c r="AF6" s="86" t="s">
        <v>25</v>
      </c>
      <c r="AG6" s="5" t="s">
        <v>21</v>
      </c>
      <c r="AH6" s="5" t="s">
        <v>7</v>
      </c>
      <c r="AI6" s="86" t="s">
        <v>8</v>
      </c>
      <c r="AJ6" s="88" t="s">
        <v>24</v>
      </c>
      <c r="AK6" s="88" t="s">
        <v>25</v>
      </c>
      <c r="AL6" s="88" t="s">
        <v>24</v>
      </c>
      <c r="AM6" s="88" t="s">
        <v>25</v>
      </c>
      <c r="AN6" s="5" t="s">
        <v>21</v>
      </c>
      <c r="AO6" s="5" t="s">
        <v>7</v>
      </c>
      <c r="AP6" s="88" t="s">
        <v>8</v>
      </c>
      <c r="AQ6" s="88" t="s">
        <v>24</v>
      </c>
      <c r="AR6" s="88" t="s">
        <v>25</v>
      </c>
      <c r="AS6" s="88" t="s">
        <v>24</v>
      </c>
      <c r="AT6" s="88" t="s">
        <v>25</v>
      </c>
      <c r="AU6" s="5" t="s">
        <v>21</v>
      </c>
      <c r="AV6" s="5" t="s">
        <v>7</v>
      </c>
      <c r="AW6" s="88" t="s">
        <v>8</v>
      </c>
      <c r="AX6" s="88" t="s">
        <v>24</v>
      </c>
      <c r="AY6" s="88" t="s">
        <v>25</v>
      </c>
      <c r="AZ6" s="88" t="s">
        <v>24</v>
      </c>
      <c r="BA6" s="88" t="s">
        <v>25</v>
      </c>
      <c r="BB6" s="5" t="s">
        <v>21</v>
      </c>
      <c r="BC6" s="5" t="s">
        <v>7</v>
      </c>
      <c r="BD6" s="88" t="s">
        <v>8</v>
      </c>
      <c r="BE6" s="86" t="s">
        <v>30</v>
      </c>
      <c r="BF6" s="86" t="s">
        <v>31</v>
      </c>
    </row>
    <row r="7" spans="1:58" s="50" customFormat="1" ht="40.5" customHeight="1" x14ac:dyDescent="0.25">
      <c r="A7" s="11">
        <v>1</v>
      </c>
      <c r="B7" s="58" t="s">
        <v>34</v>
      </c>
      <c r="C7" s="59" t="s">
        <v>35</v>
      </c>
      <c r="D7" s="51" t="s">
        <v>83</v>
      </c>
      <c r="E7" s="60">
        <v>5000</v>
      </c>
      <c r="F7" s="53" t="s">
        <v>70</v>
      </c>
      <c r="G7" s="11"/>
      <c r="H7" s="58">
        <v>448</v>
      </c>
      <c r="I7" s="61">
        <v>486</v>
      </c>
      <c r="J7" s="13">
        <f>+H7</f>
        <v>448</v>
      </c>
      <c r="K7" s="13">
        <f>+I7</f>
        <v>486</v>
      </c>
      <c r="L7" s="14">
        <f>+(H7/I7)</f>
        <v>0.92181069958847739</v>
      </c>
      <c r="M7" s="15">
        <f>+(J7/K7)</f>
        <v>0.92181069958847739</v>
      </c>
      <c r="N7" s="16">
        <f>J7/E7</f>
        <v>8.9599999999999999E-2</v>
      </c>
      <c r="O7" s="12"/>
      <c r="P7" s="13">
        <f>'Calendario PP'!D4</f>
        <v>0</v>
      </c>
      <c r="Q7" s="13">
        <f>J7+O7</f>
        <v>448</v>
      </c>
      <c r="R7" s="13">
        <f>K7+P7</f>
        <v>486</v>
      </c>
      <c r="S7" s="17" t="e">
        <f>+(O7/P7)</f>
        <v>#DIV/0!</v>
      </c>
      <c r="T7" s="18">
        <f>+(Q7/R7)</f>
        <v>0.92181069958847739</v>
      </c>
      <c r="U7" s="18">
        <f>Q7/E7</f>
        <v>8.9599999999999999E-2</v>
      </c>
      <c r="V7" s="12">
        <v>886</v>
      </c>
      <c r="W7" s="61">
        <v>486</v>
      </c>
      <c r="X7" s="13">
        <f>Q7+V7</f>
        <v>1334</v>
      </c>
      <c r="Y7" s="13">
        <f>R7+W7</f>
        <v>972</v>
      </c>
      <c r="Z7" s="17">
        <f>+(V7/W7)</f>
        <v>1.823045267489712</v>
      </c>
      <c r="AA7" s="18">
        <f>+(X7/Y7)</f>
        <v>1.3724279835390947</v>
      </c>
      <c r="AB7" s="18">
        <f>X7/E7</f>
        <v>0.26679999999999998</v>
      </c>
      <c r="AC7" s="90">
        <v>1282</v>
      </c>
      <c r="AD7" s="61">
        <v>486</v>
      </c>
      <c r="AE7" s="13">
        <f>X7+AC7</f>
        <v>2616</v>
      </c>
      <c r="AF7" s="13">
        <f>Y7+AD7</f>
        <v>1458</v>
      </c>
      <c r="AG7" s="17">
        <f>+(AC7/AD7)</f>
        <v>2.6378600823045266</v>
      </c>
      <c r="AH7" s="18">
        <f>+(AE7/AF7)</f>
        <v>1.7942386831275721</v>
      </c>
      <c r="AI7" s="18">
        <f>AE7/L7</f>
        <v>2837.8928571428569</v>
      </c>
      <c r="AJ7" s="58">
        <v>608</v>
      </c>
      <c r="AK7" s="61">
        <v>486</v>
      </c>
      <c r="AL7" s="13">
        <f>AE7+AJ7</f>
        <v>3224</v>
      </c>
      <c r="AM7" s="13">
        <f>AF7+AK7</f>
        <v>1944</v>
      </c>
      <c r="AN7" s="17">
        <f>+(AJ7/AK7)</f>
        <v>1.2510288065843622</v>
      </c>
      <c r="AO7" s="18">
        <f>+(AL7/AM7)</f>
        <v>1.6584362139917694</v>
      </c>
      <c r="AP7" s="18">
        <f>AL7/$E7</f>
        <v>0.64480000000000004</v>
      </c>
      <c r="AQ7" s="90">
        <v>842</v>
      </c>
      <c r="AR7" s="61">
        <v>486</v>
      </c>
      <c r="AS7" s="13">
        <f>AL7+AQ7</f>
        <v>4066</v>
      </c>
      <c r="AT7" s="13">
        <f>AM7+AR7</f>
        <v>2430</v>
      </c>
      <c r="AU7" s="17">
        <f>+(AQ7/AR7)</f>
        <v>1.7325102880658436</v>
      </c>
      <c r="AV7" s="18">
        <f>+(AS7/AT7)</f>
        <v>1.6732510288065843</v>
      </c>
      <c r="AW7" s="18">
        <f>AS7/$E7</f>
        <v>0.81320000000000003</v>
      </c>
      <c r="AX7" s="90"/>
      <c r="AY7" s="13">
        <f>+'Calendario PP'!H4</f>
        <v>0</v>
      </c>
      <c r="AZ7" s="13">
        <f>AS7+AX7</f>
        <v>4066</v>
      </c>
      <c r="BA7" s="13">
        <f>AT7+AY7</f>
        <v>2430</v>
      </c>
      <c r="BB7" s="17" t="e">
        <f>+(AX7/AY7)</f>
        <v>#DIV/0!</v>
      </c>
      <c r="BC7" s="18">
        <f>+(AZ7/BA7)</f>
        <v>1.6732510288065843</v>
      </c>
      <c r="BD7" s="18">
        <f>AZ7/$E7</f>
        <v>0.81320000000000003</v>
      </c>
      <c r="BE7" s="55" t="str">
        <f>IF(BC7&gt;='Calendario PP'!W4,"Aceptable",IF(BC7&lt;='Calendario PP'!X4,"En riesgo","En progreso"))</f>
        <v>Aceptable</v>
      </c>
      <c r="BF7" s="55" t="str">
        <f>+IF(BC7&gt;='Calendario PP'!S4,"Aceptable",IF(BC7&lt;='Calendario PP'!T4,"En riesgo","En progreso"))</f>
        <v>En riesgo</v>
      </c>
    </row>
    <row r="8" spans="1:58" s="50" customFormat="1" ht="47.45" customHeight="1" x14ac:dyDescent="0.25">
      <c r="A8" s="11">
        <v>2</v>
      </c>
      <c r="B8" s="58" t="s">
        <v>34</v>
      </c>
      <c r="C8" s="93" t="s">
        <v>36</v>
      </c>
      <c r="D8" s="51" t="s">
        <v>37</v>
      </c>
      <c r="E8" s="60">
        <v>5000</v>
      </c>
      <c r="F8" s="53" t="s">
        <v>70</v>
      </c>
      <c r="G8" s="11"/>
      <c r="H8" s="58">
        <v>448</v>
      </c>
      <c r="I8" s="61">
        <v>486</v>
      </c>
      <c r="J8" s="13">
        <f t="shared" ref="J8:J35" si="0">+H8</f>
        <v>448</v>
      </c>
      <c r="K8" s="13">
        <f t="shared" ref="K8:K35" si="1">+I8</f>
        <v>486</v>
      </c>
      <c r="L8" s="14">
        <f t="shared" ref="L8:L35" si="2">+(H8/I8)</f>
        <v>0.92181069958847739</v>
      </c>
      <c r="M8" s="15">
        <f t="shared" ref="M8:M35" si="3">+(J8/K8)</f>
        <v>0.92181069958847739</v>
      </c>
      <c r="N8" s="16">
        <f t="shared" ref="N8:N35" si="4">J8/E8</f>
        <v>8.9599999999999999E-2</v>
      </c>
      <c r="O8" s="12"/>
      <c r="P8" s="13">
        <f>'Calendario PP'!D5</f>
        <v>0</v>
      </c>
      <c r="Q8" s="13">
        <f t="shared" ref="Q8:Q35" si="5">J8+O8</f>
        <v>448</v>
      </c>
      <c r="R8" s="13">
        <f t="shared" ref="R8:R35" si="6">K8+P8</f>
        <v>486</v>
      </c>
      <c r="S8" s="17" t="e">
        <f t="shared" ref="S8:S35" si="7">+(O8/P8)</f>
        <v>#DIV/0!</v>
      </c>
      <c r="T8" s="18">
        <f t="shared" ref="T8:T35" si="8">+(Q8/R8)</f>
        <v>0.92181069958847739</v>
      </c>
      <c r="U8" s="18">
        <f t="shared" ref="U8:U35" si="9">Q8/E8</f>
        <v>8.9599999999999999E-2</v>
      </c>
      <c r="V8" s="12">
        <v>886</v>
      </c>
      <c r="W8" s="61">
        <v>486</v>
      </c>
      <c r="X8" s="13">
        <f t="shared" ref="X8:X35" si="10">Q8+V8</f>
        <v>1334</v>
      </c>
      <c r="Y8" s="13">
        <f t="shared" ref="Y8:Y35" si="11">R8+W8</f>
        <v>972</v>
      </c>
      <c r="Z8" s="17">
        <f t="shared" ref="Z8:Z35" si="12">+(V8/W8)</f>
        <v>1.823045267489712</v>
      </c>
      <c r="AA8" s="18">
        <f t="shared" ref="AA8:AA35" si="13">+(X8/Y8)</f>
        <v>1.3724279835390947</v>
      </c>
      <c r="AB8" s="18">
        <f t="shared" ref="AB8:AB35" si="14">X8/E8</f>
        <v>0.26679999999999998</v>
      </c>
      <c r="AC8" s="90">
        <v>1282</v>
      </c>
      <c r="AD8" s="61">
        <v>486</v>
      </c>
      <c r="AE8" s="13">
        <f t="shared" ref="AE8:AE15" si="15">X8+AC8</f>
        <v>2616</v>
      </c>
      <c r="AF8" s="13">
        <f t="shared" ref="AF8:AF22" si="16">Y8+AD8</f>
        <v>1458</v>
      </c>
      <c r="AG8" s="17">
        <f t="shared" ref="AG8:AG15" si="17">+(AC8/AD8)</f>
        <v>2.6378600823045266</v>
      </c>
      <c r="AH8" s="18">
        <f t="shared" ref="AH8:AH15" si="18">+(AE8/AF8)</f>
        <v>1.7942386831275721</v>
      </c>
      <c r="AI8" s="18">
        <f t="shared" ref="AI8:AI35" si="19">AE8/L8</f>
        <v>2837.8928571428569</v>
      </c>
      <c r="AJ8" s="58">
        <v>608</v>
      </c>
      <c r="AK8" s="61">
        <v>486</v>
      </c>
      <c r="AL8" s="13">
        <f t="shared" ref="AL8:AL15" si="20">AE8+AJ8</f>
        <v>3224</v>
      </c>
      <c r="AM8" s="13">
        <f t="shared" ref="AM8:AM22" si="21">AF8+AK8</f>
        <v>1944</v>
      </c>
      <c r="AN8" s="17">
        <f t="shared" ref="AN8:AN15" si="22">+(AJ8/AK8)</f>
        <v>1.2510288065843622</v>
      </c>
      <c r="AO8" s="18">
        <f t="shared" ref="AO8:AO15" si="23">+(AL8/AM8)</f>
        <v>1.6584362139917694</v>
      </c>
      <c r="AP8" s="18">
        <f t="shared" ref="AP8:AP35" si="24">AL8/$E8</f>
        <v>0.64480000000000004</v>
      </c>
      <c r="AQ8" s="90">
        <v>842</v>
      </c>
      <c r="AR8" s="61">
        <v>486</v>
      </c>
      <c r="AS8" s="13">
        <f t="shared" ref="AS8:AS15" si="25">AL8+AQ8</f>
        <v>4066</v>
      </c>
      <c r="AT8" s="13">
        <f t="shared" ref="AT8:AT22" si="26">AM8+AR8</f>
        <v>2430</v>
      </c>
      <c r="AU8" s="17">
        <f t="shared" ref="AU8:AU15" si="27">+(AQ8/AR8)</f>
        <v>1.7325102880658436</v>
      </c>
      <c r="AV8" s="18">
        <f t="shared" ref="AV8:AV15" si="28">+(AS8/AT8)</f>
        <v>1.6732510288065843</v>
      </c>
      <c r="AW8" s="18">
        <f t="shared" ref="AW8:AW35" si="29">AS8/$E8</f>
        <v>0.81320000000000003</v>
      </c>
      <c r="AX8" s="90"/>
      <c r="AY8" s="13">
        <f>+'Calendario PP'!H5</f>
        <v>1250</v>
      </c>
      <c r="AZ8" s="13">
        <f t="shared" ref="AZ8:AZ15" si="30">AS8+AX8</f>
        <v>4066</v>
      </c>
      <c r="BA8" s="13">
        <f t="shared" ref="BA8:BA22" si="31">AT8+AY8</f>
        <v>3680</v>
      </c>
      <c r="BB8" s="17">
        <f t="shared" ref="BB8:BB35" si="32">+(AX8/AY8)</f>
        <v>0</v>
      </c>
      <c r="BC8" s="18">
        <f t="shared" ref="BC8:BC35" si="33">+(AZ8/BA8)</f>
        <v>1.1048913043478261</v>
      </c>
      <c r="BD8" s="18">
        <f t="shared" ref="BD8:BD35" si="34">AZ8/$E8</f>
        <v>0.81320000000000003</v>
      </c>
      <c r="BE8" s="55" t="str">
        <f>IF(BC8&gt;='Calendario PP'!W5,"Aceptable",IF(BC8&lt;='Calendario PP'!X5,"En riesgo","En progreso"))</f>
        <v>En riesgo</v>
      </c>
      <c r="BF8" s="55" t="str">
        <f>+IF(BC8&gt;='Calendario PP'!S5,"Aceptable",IF(BC8&lt;='Calendario PP'!T5,"En riesgo","En progreso"))</f>
        <v>En riesgo</v>
      </c>
    </row>
    <row r="9" spans="1:58" s="85" customFormat="1" ht="33.200000000000003" customHeight="1" x14ac:dyDescent="0.25">
      <c r="A9" s="11">
        <v>3</v>
      </c>
      <c r="B9" s="58" t="s">
        <v>34</v>
      </c>
      <c r="C9" s="59" t="s">
        <v>38</v>
      </c>
      <c r="D9" s="51" t="s">
        <v>39</v>
      </c>
      <c r="E9" s="60">
        <v>1760</v>
      </c>
      <c r="F9" s="83" t="s">
        <v>124</v>
      </c>
      <c r="G9" s="11"/>
      <c r="H9" s="58">
        <v>150</v>
      </c>
      <c r="I9" s="61">
        <v>147</v>
      </c>
      <c r="J9" s="13">
        <f t="shared" si="0"/>
        <v>150</v>
      </c>
      <c r="K9" s="13">
        <f t="shared" si="1"/>
        <v>147</v>
      </c>
      <c r="L9" s="14">
        <f t="shared" si="2"/>
        <v>1.0204081632653061</v>
      </c>
      <c r="M9" s="15">
        <f t="shared" si="3"/>
        <v>1.0204081632653061</v>
      </c>
      <c r="N9" s="16">
        <f t="shared" si="4"/>
        <v>8.5227272727272721E-2</v>
      </c>
      <c r="O9" s="12"/>
      <c r="P9" s="12">
        <f>'Calendario PP'!D6</f>
        <v>0</v>
      </c>
      <c r="Q9" s="12">
        <f t="shared" si="5"/>
        <v>150</v>
      </c>
      <c r="R9" s="12">
        <f t="shared" si="6"/>
        <v>147</v>
      </c>
      <c r="S9" s="84" t="e">
        <f t="shared" si="7"/>
        <v>#DIV/0!</v>
      </c>
      <c r="T9" s="55">
        <f t="shared" si="8"/>
        <v>1.0204081632653061</v>
      </c>
      <c r="U9" s="55">
        <f t="shared" si="9"/>
        <v>8.5227272727272721E-2</v>
      </c>
      <c r="V9" s="12">
        <v>394</v>
      </c>
      <c r="W9" s="61">
        <v>147</v>
      </c>
      <c r="X9" s="13">
        <f t="shared" si="10"/>
        <v>544</v>
      </c>
      <c r="Y9" s="13">
        <f t="shared" si="11"/>
        <v>294</v>
      </c>
      <c r="Z9" s="17">
        <f t="shared" si="12"/>
        <v>2.6802721088435373</v>
      </c>
      <c r="AA9" s="18">
        <f t="shared" si="13"/>
        <v>1.8503401360544218</v>
      </c>
      <c r="AB9" s="18">
        <f t="shared" si="14"/>
        <v>0.30909090909090908</v>
      </c>
      <c r="AC9" s="12">
        <v>69</v>
      </c>
      <c r="AD9" s="61">
        <v>147</v>
      </c>
      <c r="AE9" s="13">
        <f t="shared" si="15"/>
        <v>613</v>
      </c>
      <c r="AF9" s="13">
        <f t="shared" si="16"/>
        <v>441</v>
      </c>
      <c r="AG9" s="17">
        <f t="shared" si="17"/>
        <v>0.46938775510204084</v>
      </c>
      <c r="AH9" s="18">
        <f t="shared" si="18"/>
        <v>1.3900226757369614</v>
      </c>
      <c r="AI9" s="18">
        <f t="shared" si="19"/>
        <v>600.74</v>
      </c>
      <c r="AJ9" s="58">
        <v>62</v>
      </c>
      <c r="AK9" s="61">
        <v>147</v>
      </c>
      <c r="AL9" s="13">
        <f t="shared" si="20"/>
        <v>675</v>
      </c>
      <c r="AM9" s="13">
        <f t="shared" si="21"/>
        <v>588</v>
      </c>
      <c r="AN9" s="17">
        <f t="shared" si="22"/>
        <v>0.42176870748299322</v>
      </c>
      <c r="AO9" s="18">
        <f t="shared" si="23"/>
        <v>1.1479591836734695</v>
      </c>
      <c r="AP9" s="18">
        <f t="shared" si="24"/>
        <v>0.38352272727272729</v>
      </c>
      <c r="AQ9" s="12">
        <v>90</v>
      </c>
      <c r="AR9" s="61">
        <v>147</v>
      </c>
      <c r="AS9" s="13">
        <f t="shared" si="25"/>
        <v>765</v>
      </c>
      <c r="AT9" s="13">
        <f t="shared" si="26"/>
        <v>735</v>
      </c>
      <c r="AU9" s="17">
        <f t="shared" si="27"/>
        <v>0.61224489795918369</v>
      </c>
      <c r="AV9" s="18">
        <f t="shared" si="28"/>
        <v>1.0408163265306123</v>
      </c>
      <c r="AW9" s="18">
        <f t="shared" si="29"/>
        <v>0.43465909090909088</v>
      </c>
      <c r="AX9" s="12"/>
      <c r="AY9" s="13">
        <f>+'Calendario PP'!H6</f>
        <v>880</v>
      </c>
      <c r="AZ9" s="13">
        <f t="shared" si="30"/>
        <v>765</v>
      </c>
      <c r="BA9" s="13">
        <f t="shared" si="31"/>
        <v>1615</v>
      </c>
      <c r="BB9" s="84">
        <f t="shared" si="32"/>
        <v>0</v>
      </c>
      <c r="BC9" s="55">
        <f t="shared" si="33"/>
        <v>0.47368421052631576</v>
      </c>
      <c r="BD9" s="55">
        <f t="shared" si="34"/>
        <v>0.43465909090909088</v>
      </c>
      <c r="BE9" s="55" t="str">
        <f>IF(BC9&gt;='Calendario PP'!W6,"Aceptable",IF(BC9&lt;='Calendario PP'!X6,"En riesgo","En progreso"))</f>
        <v>En riesgo</v>
      </c>
      <c r="BF9" s="55" t="str">
        <f>+IF(BC9&gt;='Calendario PP'!S6,"Aceptable",IF(BC9&lt;='Calendario PP'!T6,"En riesgo","En progreso"))</f>
        <v>En riesgo</v>
      </c>
    </row>
    <row r="10" spans="1:58" s="50" customFormat="1" ht="40.5" customHeight="1" x14ac:dyDescent="0.25">
      <c r="A10" s="11">
        <v>4</v>
      </c>
      <c r="B10" s="58" t="s">
        <v>34</v>
      </c>
      <c r="C10" s="62" t="s">
        <v>40</v>
      </c>
      <c r="D10" s="51" t="s">
        <v>41</v>
      </c>
      <c r="E10" s="60">
        <v>800</v>
      </c>
      <c r="F10" s="53" t="s">
        <v>70</v>
      </c>
      <c r="G10" s="11"/>
      <c r="H10" s="58">
        <v>76</v>
      </c>
      <c r="I10" s="61">
        <v>67</v>
      </c>
      <c r="J10" s="13">
        <f t="shared" si="0"/>
        <v>76</v>
      </c>
      <c r="K10" s="13">
        <f t="shared" si="1"/>
        <v>67</v>
      </c>
      <c r="L10" s="14">
        <f t="shared" si="2"/>
        <v>1.1343283582089552</v>
      </c>
      <c r="M10" s="15">
        <f t="shared" si="3"/>
        <v>1.1343283582089552</v>
      </c>
      <c r="N10" s="16">
        <f t="shared" si="4"/>
        <v>9.5000000000000001E-2</v>
      </c>
      <c r="O10" s="12"/>
      <c r="P10" s="13">
        <f>'Calendario PP'!D7</f>
        <v>0</v>
      </c>
      <c r="Q10" s="13">
        <f t="shared" si="5"/>
        <v>76</v>
      </c>
      <c r="R10" s="13">
        <f t="shared" si="6"/>
        <v>67</v>
      </c>
      <c r="S10" s="17" t="e">
        <f t="shared" si="7"/>
        <v>#DIV/0!</v>
      </c>
      <c r="T10" s="18">
        <f t="shared" si="8"/>
        <v>1.1343283582089552</v>
      </c>
      <c r="U10" s="18">
        <f t="shared" si="9"/>
        <v>9.5000000000000001E-2</v>
      </c>
      <c r="V10" s="12">
        <v>242</v>
      </c>
      <c r="W10" s="61">
        <v>67</v>
      </c>
      <c r="X10" s="13">
        <f t="shared" si="10"/>
        <v>318</v>
      </c>
      <c r="Y10" s="13">
        <f t="shared" si="11"/>
        <v>134</v>
      </c>
      <c r="Z10" s="17">
        <f t="shared" si="12"/>
        <v>3.6119402985074629</v>
      </c>
      <c r="AA10" s="18">
        <f t="shared" si="13"/>
        <v>2.3731343283582089</v>
      </c>
      <c r="AB10" s="18">
        <f t="shared" si="14"/>
        <v>0.39750000000000002</v>
      </c>
      <c r="AC10" s="12">
        <v>40</v>
      </c>
      <c r="AD10" s="61">
        <v>67</v>
      </c>
      <c r="AE10" s="13">
        <f t="shared" si="15"/>
        <v>358</v>
      </c>
      <c r="AF10" s="13">
        <f t="shared" si="16"/>
        <v>201</v>
      </c>
      <c r="AG10" s="17">
        <f t="shared" si="17"/>
        <v>0.59701492537313428</v>
      </c>
      <c r="AH10" s="18">
        <f t="shared" si="18"/>
        <v>1.7810945273631842</v>
      </c>
      <c r="AI10" s="18">
        <f t="shared" si="19"/>
        <v>315.60526315789474</v>
      </c>
      <c r="AJ10" s="58">
        <v>33</v>
      </c>
      <c r="AK10" s="61">
        <v>67</v>
      </c>
      <c r="AL10" s="13">
        <f t="shared" si="20"/>
        <v>391</v>
      </c>
      <c r="AM10" s="13">
        <f t="shared" si="21"/>
        <v>268</v>
      </c>
      <c r="AN10" s="17">
        <f t="shared" si="22"/>
        <v>0.4925373134328358</v>
      </c>
      <c r="AO10" s="18">
        <f t="shared" si="23"/>
        <v>1.458955223880597</v>
      </c>
      <c r="AP10" s="18">
        <f t="shared" si="24"/>
        <v>0.48875000000000002</v>
      </c>
      <c r="AQ10" s="12" t="s">
        <v>130</v>
      </c>
      <c r="AR10" s="61">
        <v>67</v>
      </c>
      <c r="AS10" s="13" t="e">
        <f t="shared" si="25"/>
        <v>#VALUE!</v>
      </c>
      <c r="AT10" s="13">
        <f t="shared" si="26"/>
        <v>335</v>
      </c>
      <c r="AU10" s="17" t="e">
        <f t="shared" si="27"/>
        <v>#VALUE!</v>
      </c>
      <c r="AV10" s="18" t="e">
        <f t="shared" si="28"/>
        <v>#VALUE!</v>
      </c>
      <c r="AW10" s="18" t="e">
        <f t="shared" si="29"/>
        <v>#VALUE!</v>
      </c>
      <c r="AX10" s="12"/>
      <c r="AY10" s="13">
        <f>+'Calendario PP'!H7</f>
        <v>400</v>
      </c>
      <c r="AZ10" s="13" t="e">
        <f t="shared" si="30"/>
        <v>#VALUE!</v>
      </c>
      <c r="BA10" s="13">
        <f t="shared" si="31"/>
        <v>735</v>
      </c>
      <c r="BB10" s="17">
        <f t="shared" si="32"/>
        <v>0</v>
      </c>
      <c r="BC10" s="18" t="e">
        <f t="shared" si="33"/>
        <v>#VALUE!</v>
      </c>
      <c r="BD10" s="18" t="e">
        <f t="shared" si="34"/>
        <v>#VALUE!</v>
      </c>
      <c r="BE10" s="55" t="e">
        <f>IF(BC10&gt;='Calendario PP'!W7,"Aceptable",IF(BC10&lt;='Calendario PP'!X7,"En riesgo","En progreso"))</f>
        <v>#VALUE!</v>
      </c>
      <c r="BF10" s="55" t="e">
        <f>+IF(BC10&gt;='Calendario PP'!S7,"Aceptable",IF(BC10&lt;='Calendario PP'!T7,"En riesgo","En progreso"))</f>
        <v>#VALUE!</v>
      </c>
    </row>
    <row r="11" spans="1:58" s="50" customFormat="1" ht="40.5" customHeight="1" x14ac:dyDescent="0.25">
      <c r="A11" s="11">
        <v>5</v>
      </c>
      <c r="B11" s="58" t="s">
        <v>34</v>
      </c>
      <c r="C11" s="59" t="s">
        <v>42</v>
      </c>
      <c r="D11" s="51" t="s">
        <v>43</v>
      </c>
      <c r="E11" s="60">
        <v>800</v>
      </c>
      <c r="F11" s="53" t="s">
        <v>70</v>
      </c>
      <c r="G11" s="11"/>
      <c r="H11" s="58">
        <v>74</v>
      </c>
      <c r="I11" s="61">
        <v>67</v>
      </c>
      <c r="J11" s="13">
        <f t="shared" si="0"/>
        <v>74</v>
      </c>
      <c r="K11" s="13">
        <f t="shared" si="1"/>
        <v>67</v>
      </c>
      <c r="L11" s="14">
        <f t="shared" si="2"/>
        <v>1.1044776119402986</v>
      </c>
      <c r="M11" s="15">
        <f t="shared" si="3"/>
        <v>1.1044776119402986</v>
      </c>
      <c r="N11" s="16">
        <f t="shared" si="4"/>
        <v>9.2499999999999999E-2</v>
      </c>
      <c r="O11" s="12"/>
      <c r="P11" s="13">
        <f>'Calendario PP'!D8</f>
        <v>0</v>
      </c>
      <c r="Q11" s="13">
        <f t="shared" si="5"/>
        <v>74</v>
      </c>
      <c r="R11" s="13">
        <f t="shared" si="6"/>
        <v>67</v>
      </c>
      <c r="S11" s="17" t="e">
        <f t="shared" si="7"/>
        <v>#DIV/0!</v>
      </c>
      <c r="T11" s="18">
        <f t="shared" si="8"/>
        <v>1.1044776119402986</v>
      </c>
      <c r="U11" s="18">
        <f t="shared" si="9"/>
        <v>9.2499999999999999E-2</v>
      </c>
      <c r="V11" s="12">
        <v>152</v>
      </c>
      <c r="W11" s="61">
        <v>67</v>
      </c>
      <c r="X11" s="13">
        <f t="shared" si="10"/>
        <v>226</v>
      </c>
      <c r="Y11" s="13">
        <f t="shared" si="11"/>
        <v>134</v>
      </c>
      <c r="Z11" s="17">
        <f t="shared" si="12"/>
        <v>2.2686567164179103</v>
      </c>
      <c r="AA11" s="18">
        <f t="shared" si="13"/>
        <v>1.6865671641791045</v>
      </c>
      <c r="AB11" s="18">
        <f t="shared" si="14"/>
        <v>0.28249999999999997</v>
      </c>
      <c r="AC11" s="12">
        <v>29</v>
      </c>
      <c r="AD11" s="61">
        <v>67</v>
      </c>
      <c r="AE11" s="13">
        <f t="shared" si="15"/>
        <v>255</v>
      </c>
      <c r="AF11" s="13">
        <f t="shared" si="16"/>
        <v>201</v>
      </c>
      <c r="AG11" s="17">
        <f t="shared" si="17"/>
        <v>0.43283582089552236</v>
      </c>
      <c r="AH11" s="18">
        <f t="shared" si="18"/>
        <v>1.2686567164179106</v>
      </c>
      <c r="AI11" s="18">
        <f t="shared" si="19"/>
        <v>230.87837837837836</v>
      </c>
      <c r="AJ11" s="58">
        <v>29</v>
      </c>
      <c r="AK11" s="61">
        <v>67</v>
      </c>
      <c r="AL11" s="13">
        <f t="shared" si="20"/>
        <v>284</v>
      </c>
      <c r="AM11" s="13">
        <f t="shared" si="21"/>
        <v>268</v>
      </c>
      <c r="AN11" s="17">
        <f t="shared" si="22"/>
        <v>0.43283582089552236</v>
      </c>
      <c r="AO11" s="18">
        <f t="shared" si="23"/>
        <v>1.0597014925373134</v>
      </c>
      <c r="AP11" s="18">
        <f t="shared" si="24"/>
        <v>0.35499999999999998</v>
      </c>
      <c r="AQ11" s="12">
        <v>90</v>
      </c>
      <c r="AR11" s="61">
        <v>67</v>
      </c>
      <c r="AS11" s="13">
        <f t="shared" si="25"/>
        <v>374</v>
      </c>
      <c r="AT11" s="13">
        <f t="shared" si="26"/>
        <v>335</v>
      </c>
      <c r="AU11" s="17">
        <f t="shared" si="27"/>
        <v>1.3432835820895523</v>
      </c>
      <c r="AV11" s="18">
        <f t="shared" si="28"/>
        <v>1.1164179104477612</v>
      </c>
      <c r="AW11" s="18">
        <f t="shared" si="29"/>
        <v>0.46750000000000003</v>
      </c>
      <c r="AX11" s="12"/>
      <c r="AY11" s="13">
        <f>+'Calendario PP'!H8</f>
        <v>40</v>
      </c>
      <c r="AZ11" s="13">
        <f t="shared" si="30"/>
        <v>374</v>
      </c>
      <c r="BA11" s="13">
        <f t="shared" si="31"/>
        <v>375</v>
      </c>
      <c r="BB11" s="17">
        <f t="shared" si="32"/>
        <v>0</v>
      </c>
      <c r="BC11" s="18">
        <f t="shared" si="33"/>
        <v>0.99733333333333329</v>
      </c>
      <c r="BD11" s="18">
        <f t="shared" si="34"/>
        <v>0.46750000000000003</v>
      </c>
      <c r="BE11" s="55" t="str">
        <f>IF(BC11&gt;='Calendario PP'!W8,"Aceptable",IF(BC11&lt;='Calendario PP'!X8,"En riesgo","En progreso"))</f>
        <v>En riesgo</v>
      </c>
      <c r="BF11" s="55" t="str">
        <f>+IF(BC11&gt;='Calendario PP'!S8,"Aceptable",IF(BC11&lt;='Calendario PP'!T8,"En riesgo","En progreso"))</f>
        <v>En riesgo</v>
      </c>
    </row>
    <row r="12" spans="1:58" s="85" customFormat="1" ht="40.5" customHeight="1" x14ac:dyDescent="0.25">
      <c r="A12" s="11">
        <v>6</v>
      </c>
      <c r="B12" s="58" t="s">
        <v>34</v>
      </c>
      <c r="C12" s="59" t="s">
        <v>44</v>
      </c>
      <c r="D12" s="51" t="s">
        <v>45</v>
      </c>
      <c r="E12" s="60">
        <v>528</v>
      </c>
      <c r="F12" s="83" t="s">
        <v>70</v>
      </c>
      <c r="G12" s="11"/>
      <c r="H12" s="58">
        <v>92</v>
      </c>
      <c r="I12" s="61">
        <v>44</v>
      </c>
      <c r="J12" s="13">
        <f t="shared" si="0"/>
        <v>92</v>
      </c>
      <c r="K12" s="13">
        <f t="shared" si="1"/>
        <v>44</v>
      </c>
      <c r="L12" s="14">
        <f t="shared" si="2"/>
        <v>2.0909090909090908</v>
      </c>
      <c r="M12" s="15">
        <f t="shared" si="3"/>
        <v>2.0909090909090908</v>
      </c>
      <c r="N12" s="16">
        <f t="shared" si="4"/>
        <v>0.17424242424242425</v>
      </c>
      <c r="O12" s="12"/>
      <c r="P12" s="12">
        <f>'Calendario PP'!D9</f>
        <v>0</v>
      </c>
      <c r="Q12" s="12">
        <f t="shared" si="5"/>
        <v>92</v>
      </c>
      <c r="R12" s="12">
        <f t="shared" si="6"/>
        <v>44</v>
      </c>
      <c r="S12" s="84" t="e">
        <f t="shared" si="7"/>
        <v>#DIV/0!</v>
      </c>
      <c r="T12" s="55">
        <f t="shared" si="8"/>
        <v>2.0909090909090908</v>
      </c>
      <c r="U12" s="55">
        <f t="shared" si="9"/>
        <v>0.17424242424242425</v>
      </c>
      <c r="V12" s="12">
        <v>6</v>
      </c>
      <c r="W12" s="61">
        <v>44</v>
      </c>
      <c r="X12" s="13">
        <f t="shared" si="10"/>
        <v>98</v>
      </c>
      <c r="Y12" s="13">
        <f t="shared" si="11"/>
        <v>88</v>
      </c>
      <c r="Z12" s="17">
        <f t="shared" si="12"/>
        <v>0.13636363636363635</v>
      </c>
      <c r="AA12" s="18">
        <f t="shared" si="13"/>
        <v>1.1136363636363635</v>
      </c>
      <c r="AB12" s="18">
        <f t="shared" si="14"/>
        <v>0.18560606060606061</v>
      </c>
      <c r="AC12" s="12">
        <v>222</v>
      </c>
      <c r="AD12" s="61">
        <v>44</v>
      </c>
      <c r="AE12" s="13">
        <f t="shared" si="15"/>
        <v>320</v>
      </c>
      <c r="AF12" s="13">
        <f t="shared" si="16"/>
        <v>132</v>
      </c>
      <c r="AG12" s="17">
        <f t="shared" si="17"/>
        <v>5.0454545454545459</v>
      </c>
      <c r="AH12" s="18">
        <f t="shared" si="18"/>
        <v>2.4242424242424243</v>
      </c>
      <c r="AI12" s="18">
        <f t="shared" si="19"/>
        <v>153.04347826086956</v>
      </c>
      <c r="AJ12" s="58">
        <v>101</v>
      </c>
      <c r="AK12" s="61">
        <v>44</v>
      </c>
      <c r="AL12" s="13">
        <f t="shared" si="20"/>
        <v>421</v>
      </c>
      <c r="AM12" s="13">
        <f t="shared" si="21"/>
        <v>176</v>
      </c>
      <c r="AN12" s="17">
        <f t="shared" si="22"/>
        <v>2.2954545454545454</v>
      </c>
      <c r="AO12" s="18">
        <f t="shared" si="23"/>
        <v>2.3920454545454546</v>
      </c>
      <c r="AP12" s="18">
        <f t="shared" si="24"/>
        <v>0.79734848484848486</v>
      </c>
      <c r="AQ12" s="12">
        <v>50</v>
      </c>
      <c r="AR12" s="61">
        <v>44</v>
      </c>
      <c r="AS12" s="13">
        <f t="shared" si="25"/>
        <v>471</v>
      </c>
      <c r="AT12" s="13">
        <f t="shared" si="26"/>
        <v>220</v>
      </c>
      <c r="AU12" s="17">
        <f t="shared" si="27"/>
        <v>1.1363636363636365</v>
      </c>
      <c r="AV12" s="18">
        <f t="shared" si="28"/>
        <v>2.1409090909090911</v>
      </c>
      <c r="AW12" s="18">
        <f t="shared" si="29"/>
        <v>0.89204545454545459</v>
      </c>
      <c r="AX12" s="12"/>
      <c r="AY12" s="13">
        <f>+'Calendario PP'!H9</f>
        <v>0</v>
      </c>
      <c r="AZ12" s="13">
        <f t="shared" si="30"/>
        <v>471</v>
      </c>
      <c r="BA12" s="13">
        <f t="shared" si="31"/>
        <v>220</v>
      </c>
      <c r="BB12" s="84" t="e">
        <f t="shared" si="32"/>
        <v>#DIV/0!</v>
      </c>
      <c r="BC12" s="55">
        <f t="shared" si="33"/>
        <v>2.1409090909090911</v>
      </c>
      <c r="BD12" s="55">
        <f t="shared" si="34"/>
        <v>0.89204545454545459</v>
      </c>
      <c r="BE12" s="55" t="str">
        <f>IF(BC12&gt;='Calendario PP'!W9,"Aceptable",IF(BC12&lt;='Calendario PP'!X9,"En riesgo","En progreso"))</f>
        <v>Aceptable</v>
      </c>
      <c r="BF12" s="55" t="str">
        <f>+IF(BC12&gt;='Calendario PP'!S9,"Aceptable",IF(BC12&lt;='Calendario PP'!T9,"En riesgo","En progreso"))</f>
        <v>En riesgo</v>
      </c>
    </row>
    <row r="13" spans="1:58" s="85" customFormat="1" ht="40.5" customHeight="1" x14ac:dyDescent="0.25">
      <c r="A13" s="11">
        <v>7</v>
      </c>
      <c r="B13" s="58" t="s">
        <v>34</v>
      </c>
      <c r="C13" s="59" t="s">
        <v>99</v>
      </c>
      <c r="D13" s="51" t="s">
        <v>46</v>
      </c>
      <c r="E13" s="60">
        <v>240</v>
      </c>
      <c r="F13" s="53" t="s">
        <v>70</v>
      </c>
      <c r="G13" s="11"/>
      <c r="H13" s="58">
        <v>90</v>
      </c>
      <c r="I13" s="61">
        <v>20</v>
      </c>
      <c r="J13" s="13">
        <f t="shared" si="0"/>
        <v>90</v>
      </c>
      <c r="K13" s="13">
        <f t="shared" si="1"/>
        <v>20</v>
      </c>
      <c r="L13" s="14">
        <f t="shared" si="2"/>
        <v>4.5</v>
      </c>
      <c r="M13" s="15">
        <f t="shared" si="3"/>
        <v>4.5</v>
      </c>
      <c r="N13" s="16">
        <f t="shared" si="4"/>
        <v>0.375</v>
      </c>
      <c r="O13" s="12"/>
      <c r="P13" s="12">
        <f>'Calendario PP'!D10</f>
        <v>0</v>
      </c>
      <c r="Q13" s="12">
        <f t="shared" si="5"/>
        <v>90</v>
      </c>
      <c r="R13" s="12">
        <f t="shared" si="6"/>
        <v>20</v>
      </c>
      <c r="S13" s="84" t="e">
        <f t="shared" si="7"/>
        <v>#DIV/0!</v>
      </c>
      <c r="T13" s="55">
        <f t="shared" si="8"/>
        <v>4.5</v>
      </c>
      <c r="U13" s="55">
        <f t="shared" si="9"/>
        <v>0.375</v>
      </c>
      <c r="V13" s="12">
        <v>6</v>
      </c>
      <c r="W13" s="61">
        <v>20</v>
      </c>
      <c r="X13" s="13">
        <f t="shared" si="10"/>
        <v>96</v>
      </c>
      <c r="Y13" s="13">
        <f t="shared" si="11"/>
        <v>40</v>
      </c>
      <c r="Z13" s="17">
        <f t="shared" si="12"/>
        <v>0.3</v>
      </c>
      <c r="AA13" s="18">
        <f t="shared" si="13"/>
        <v>2.4</v>
      </c>
      <c r="AB13" s="18">
        <f t="shared" si="14"/>
        <v>0.4</v>
      </c>
      <c r="AC13" s="12">
        <v>213</v>
      </c>
      <c r="AD13" s="61">
        <v>20</v>
      </c>
      <c r="AE13" s="13">
        <f t="shared" si="15"/>
        <v>309</v>
      </c>
      <c r="AF13" s="13">
        <f t="shared" si="16"/>
        <v>60</v>
      </c>
      <c r="AG13" s="17">
        <f t="shared" si="17"/>
        <v>10.65</v>
      </c>
      <c r="AH13" s="18">
        <f t="shared" si="18"/>
        <v>5.15</v>
      </c>
      <c r="AI13" s="18">
        <f t="shared" si="19"/>
        <v>68.666666666666671</v>
      </c>
      <c r="AJ13" s="58">
        <v>57</v>
      </c>
      <c r="AK13" s="61">
        <v>20</v>
      </c>
      <c r="AL13" s="13">
        <f t="shared" si="20"/>
        <v>366</v>
      </c>
      <c r="AM13" s="13">
        <f t="shared" si="21"/>
        <v>80</v>
      </c>
      <c r="AN13" s="17">
        <f t="shared" si="22"/>
        <v>2.85</v>
      </c>
      <c r="AO13" s="18">
        <f t="shared" si="23"/>
        <v>4.5750000000000002</v>
      </c>
      <c r="AP13" s="18">
        <f t="shared" si="24"/>
        <v>1.5249999999999999</v>
      </c>
      <c r="AQ13" s="12">
        <v>39</v>
      </c>
      <c r="AR13" s="61">
        <v>20</v>
      </c>
      <c r="AS13" s="13">
        <f t="shared" si="25"/>
        <v>405</v>
      </c>
      <c r="AT13" s="13">
        <f t="shared" si="26"/>
        <v>100</v>
      </c>
      <c r="AU13" s="17">
        <f t="shared" si="27"/>
        <v>1.95</v>
      </c>
      <c r="AV13" s="18">
        <f t="shared" si="28"/>
        <v>4.05</v>
      </c>
      <c r="AW13" s="18">
        <f t="shared" si="29"/>
        <v>1.6875</v>
      </c>
      <c r="AX13" s="12"/>
      <c r="AY13" s="13">
        <f>+'Calendario PP'!H10</f>
        <v>120</v>
      </c>
      <c r="AZ13" s="13">
        <f t="shared" si="30"/>
        <v>405</v>
      </c>
      <c r="BA13" s="13">
        <f t="shared" si="31"/>
        <v>220</v>
      </c>
      <c r="BB13" s="17">
        <f t="shared" si="32"/>
        <v>0</v>
      </c>
      <c r="BC13" s="18">
        <f t="shared" si="33"/>
        <v>1.8409090909090908</v>
      </c>
      <c r="BD13" s="18">
        <f t="shared" si="34"/>
        <v>1.6875</v>
      </c>
      <c r="BE13" s="55" t="str">
        <f>IF(BC13&gt;='Calendario PP'!W10,"Aceptable",IF(BC13&lt;='Calendario PP'!X10,"En riesgo","En progreso"))</f>
        <v>En riesgo</v>
      </c>
      <c r="BF13" s="55" t="str">
        <f>+IF(BC13&gt;='Calendario PP'!S10,"Aceptable",IF(BC13&lt;='Calendario PP'!T10,"En riesgo","En progreso"))</f>
        <v>En riesgo</v>
      </c>
    </row>
    <row r="14" spans="1:58" s="85" customFormat="1" ht="51" customHeight="1" x14ac:dyDescent="0.25">
      <c r="A14" s="11">
        <v>8</v>
      </c>
      <c r="B14" s="58" t="s">
        <v>34</v>
      </c>
      <c r="C14" s="59" t="s">
        <v>98</v>
      </c>
      <c r="D14" s="51" t="s">
        <v>95</v>
      </c>
      <c r="E14" s="60">
        <v>288</v>
      </c>
      <c r="F14" s="53" t="s">
        <v>70</v>
      </c>
      <c r="G14" s="11"/>
      <c r="H14" s="58">
        <v>2</v>
      </c>
      <c r="I14" s="61">
        <v>24</v>
      </c>
      <c r="J14" s="13">
        <f t="shared" si="0"/>
        <v>2</v>
      </c>
      <c r="K14" s="13">
        <f t="shared" si="1"/>
        <v>24</v>
      </c>
      <c r="L14" s="14">
        <f t="shared" si="2"/>
        <v>8.3333333333333329E-2</v>
      </c>
      <c r="M14" s="15">
        <f t="shared" si="3"/>
        <v>8.3333333333333329E-2</v>
      </c>
      <c r="N14" s="16">
        <f t="shared" si="4"/>
        <v>6.9444444444444441E-3</v>
      </c>
      <c r="O14" s="12"/>
      <c r="P14" s="12">
        <f>'Calendario PP'!D11</f>
        <v>0</v>
      </c>
      <c r="Q14" s="12">
        <f t="shared" si="5"/>
        <v>2</v>
      </c>
      <c r="R14" s="12">
        <f t="shared" si="6"/>
        <v>24</v>
      </c>
      <c r="S14" s="84" t="e">
        <f t="shared" si="7"/>
        <v>#DIV/0!</v>
      </c>
      <c r="T14" s="55">
        <f t="shared" si="8"/>
        <v>8.3333333333333329E-2</v>
      </c>
      <c r="U14" s="55">
        <f t="shared" si="9"/>
        <v>6.9444444444444441E-3</v>
      </c>
      <c r="V14" s="12">
        <v>0</v>
      </c>
      <c r="W14" s="61">
        <v>24</v>
      </c>
      <c r="X14" s="13">
        <f t="shared" si="10"/>
        <v>2</v>
      </c>
      <c r="Y14" s="13">
        <f t="shared" si="11"/>
        <v>48</v>
      </c>
      <c r="Z14" s="17">
        <f t="shared" si="12"/>
        <v>0</v>
      </c>
      <c r="AA14" s="18">
        <f t="shared" si="13"/>
        <v>4.1666666666666664E-2</v>
      </c>
      <c r="AB14" s="18">
        <f t="shared" si="14"/>
        <v>6.9444444444444441E-3</v>
      </c>
      <c r="AC14" s="12">
        <v>9</v>
      </c>
      <c r="AD14" s="61">
        <v>24</v>
      </c>
      <c r="AE14" s="13">
        <f t="shared" si="15"/>
        <v>11</v>
      </c>
      <c r="AF14" s="13">
        <f t="shared" si="16"/>
        <v>72</v>
      </c>
      <c r="AG14" s="17">
        <f t="shared" si="17"/>
        <v>0.375</v>
      </c>
      <c r="AH14" s="18">
        <f t="shared" si="18"/>
        <v>0.15277777777777779</v>
      </c>
      <c r="AI14" s="18">
        <f t="shared" si="19"/>
        <v>132</v>
      </c>
      <c r="AJ14" s="58">
        <v>2</v>
      </c>
      <c r="AK14" s="61">
        <v>24</v>
      </c>
      <c r="AL14" s="13">
        <f t="shared" si="20"/>
        <v>13</v>
      </c>
      <c r="AM14" s="13">
        <f t="shared" si="21"/>
        <v>96</v>
      </c>
      <c r="AN14" s="17">
        <f t="shared" si="22"/>
        <v>8.3333333333333329E-2</v>
      </c>
      <c r="AO14" s="18">
        <f t="shared" si="23"/>
        <v>0.13541666666666666</v>
      </c>
      <c r="AP14" s="18">
        <f t="shared" si="24"/>
        <v>4.5138888888888888E-2</v>
      </c>
      <c r="AQ14" s="12">
        <v>11</v>
      </c>
      <c r="AR14" s="61">
        <v>24</v>
      </c>
      <c r="AS14" s="13">
        <f t="shared" si="25"/>
        <v>24</v>
      </c>
      <c r="AT14" s="13">
        <f t="shared" si="26"/>
        <v>120</v>
      </c>
      <c r="AU14" s="17">
        <f t="shared" si="27"/>
        <v>0.45833333333333331</v>
      </c>
      <c r="AV14" s="18">
        <f t="shared" si="28"/>
        <v>0.2</v>
      </c>
      <c r="AW14" s="18">
        <f t="shared" si="29"/>
        <v>8.3333333333333329E-2</v>
      </c>
      <c r="AX14" s="12"/>
      <c r="AY14" s="13">
        <f>+'Calendario PP'!H11</f>
        <v>0</v>
      </c>
      <c r="AZ14" s="13">
        <f t="shared" si="30"/>
        <v>24</v>
      </c>
      <c r="BA14" s="13">
        <f t="shared" si="31"/>
        <v>120</v>
      </c>
      <c r="BB14" s="17" t="e">
        <f t="shared" si="32"/>
        <v>#DIV/0!</v>
      </c>
      <c r="BC14" s="18">
        <f t="shared" si="33"/>
        <v>0.2</v>
      </c>
      <c r="BD14" s="18">
        <f t="shared" si="34"/>
        <v>8.3333333333333329E-2</v>
      </c>
      <c r="BE14" s="55" t="str">
        <f>IF(BC14&gt;='Calendario PP'!W11,"Aceptable",IF(BC14&lt;='Calendario PP'!X11,"En riesgo","En progreso"))</f>
        <v>Aceptable</v>
      </c>
      <c r="BF14" s="55" t="str">
        <f>+IF(BC14&gt;='Calendario PP'!S11,"Aceptable",IF(BC14&lt;='Calendario PP'!T11,"En riesgo","En progreso"))</f>
        <v>En riesgo</v>
      </c>
    </row>
    <row r="15" spans="1:58" s="85" customFormat="1" ht="40.5" customHeight="1" x14ac:dyDescent="0.25">
      <c r="A15" s="11">
        <v>9</v>
      </c>
      <c r="B15" s="58" t="s">
        <v>34</v>
      </c>
      <c r="C15" s="59" t="s">
        <v>115</v>
      </c>
      <c r="D15" s="51" t="s">
        <v>47</v>
      </c>
      <c r="E15" s="60">
        <v>216</v>
      </c>
      <c r="F15" s="83" t="s">
        <v>125</v>
      </c>
      <c r="G15" s="11"/>
      <c r="H15" s="58">
        <v>2</v>
      </c>
      <c r="I15" s="61">
        <v>4</v>
      </c>
      <c r="J15" s="13">
        <f t="shared" si="0"/>
        <v>2</v>
      </c>
      <c r="K15" s="13">
        <f t="shared" si="1"/>
        <v>4</v>
      </c>
      <c r="L15" s="14">
        <f t="shared" si="2"/>
        <v>0.5</v>
      </c>
      <c r="M15" s="15">
        <f t="shared" si="3"/>
        <v>0.5</v>
      </c>
      <c r="N15" s="16">
        <f t="shared" si="4"/>
        <v>9.2592592592592587E-3</v>
      </c>
      <c r="O15" s="12"/>
      <c r="P15" s="12">
        <f>'Calendario PP'!D12</f>
        <v>0</v>
      </c>
      <c r="Q15" s="12">
        <f t="shared" si="5"/>
        <v>2</v>
      </c>
      <c r="R15" s="12">
        <f t="shared" si="6"/>
        <v>4</v>
      </c>
      <c r="S15" s="84" t="e">
        <f t="shared" si="7"/>
        <v>#DIV/0!</v>
      </c>
      <c r="T15" s="55">
        <f t="shared" si="8"/>
        <v>0.5</v>
      </c>
      <c r="U15" s="55">
        <f t="shared" si="9"/>
        <v>9.2592592592592587E-3</v>
      </c>
      <c r="V15" s="12">
        <v>12</v>
      </c>
      <c r="W15" s="61">
        <v>4</v>
      </c>
      <c r="X15" s="13">
        <f t="shared" si="10"/>
        <v>14</v>
      </c>
      <c r="Y15" s="13">
        <f t="shared" si="11"/>
        <v>8</v>
      </c>
      <c r="Z15" s="17">
        <f t="shared" si="12"/>
        <v>3</v>
      </c>
      <c r="AA15" s="18">
        <f t="shared" si="13"/>
        <v>1.75</v>
      </c>
      <c r="AB15" s="18">
        <f t="shared" si="14"/>
        <v>6.4814814814814811E-2</v>
      </c>
      <c r="AC15" s="12">
        <v>11</v>
      </c>
      <c r="AD15" s="61">
        <v>4</v>
      </c>
      <c r="AE15" s="13">
        <f t="shared" si="15"/>
        <v>25</v>
      </c>
      <c r="AF15" s="13">
        <f t="shared" si="16"/>
        <v>12</v>
      </c>
      <c r="AG15" s="17">
        <f t="shared" si="17"/>
        <v>2.75</v>
      </c>
      <c r="AH15" s="18">
        <f t="shared" si="18"/>
        <v>2.0833333333333335</v>
      </c>
      <c r="AI15" s="18">
        <f t="shared" si="19"/>
        <v>50</v>
      </c>
      <c r="AJ15" s="58">
        <v>5</v>
      </c>
      <c r="AK15" s="61">
        <v>4</v>
      </c>
      <c r="AL15" s="13">
        <f t="shared" si="20"/>
        <v>30</v>
      </c>
      <c r="AM15" s="13">
        <f t="shared" si="21"/>
        <v>16</v>
      </c>
      <c r="AN15" s="17">
        <f t="shared" si="22"/>
        <v>1.25</v>
      </c>
      <c r="AO15" s="18">
        <f t="shared" si="23"/>
        <v>1.875</v>
      </c>
      <c r="AP15" s="18">
        <f t="shared" si="24"/>
        <v>0.1388888888888889</v>
      </c>
      <c r="AQ15" s="12">
        <v>10</v>
      </c>
      <c r="AR15" s="61">
        <v>4</v>
      </c>
      <c r="AS15" s="13">
        <f t="shared" si="25"/>
        <v>40</v>
      </c>
      <c r="AT15" s="13">
        <f t="shared" si="26"/>
        <v>20</v>
      </c>
      <c r="AU15" s="17">
        <f t="shared" si="27"/>
        <v>2.5</v>
      </c>
      <c r="AV15" s="18">
        <f t="shared" si="28"/>
        <v>2</v>
      </c>
      <c r="AW15" s="18">
        <f t="shared" si="29"/>
        <v>0.18518518518518517</v>
      </c>
      <c r="AX15" s="12"/>
      <c r="AY15" s="13">
        <f>+'Calendario PP'!H12</f>
        <v>108</v>
      </c>
      <c r="AZ15" s="13">
        <f t="shared" si="30"/>
        <v>40</v>
      </c>
      <c r="BA15" s="13">
        <f t="shared" si="31"/>
        <v>128</v>
      </c>
      <c r="BB15" s="84">
        <f t="shared" si="32"/>
        <v>0</v>
      </c>
      <c r="BC15" s="55">
        <f t="shared" si="33"/>
        <v>0.3125</v>
      </c>
      <c r="BD15" s="55">
        <f t="shared" si="34"/>
        <v>0.18518518518518517</v>
      </c>
      <c r="BE15" s="55" t="str">
        <f>IF(BC15&gt;='Calendario PP'!W12,"Aceptable",IF(BC15&lt;='Calendario PP'!X12,"En riesgo","En progreso"))</f>
        <v>En riesgo</v>
      </c>
      <c r="BF15" s="55" t="str">
        <f>+IF(BC15&gt;='Calendario PP'!S12,"Aceptable",IF(BC15&lt;='Calendario PP'!T12,"En riesgo","En progreso"))</f>
        <v>En riesgo</v>
      </c>
    </row>
    <row r="16" spans="1:58" s="50" customFormat="1" ht="40.5" customHeight="1" x14ac:dyDescent="0.25">
      <c r="A16" s="11">
        <v>10</v>
      </c>
      <c r="B16" s="58" t="s">
        <v>34</v>
      </c>
      <c r="C16" s="59" t="s">
        <v>119</v>
      </c>
      <c r="D16" s="51" t="s">
        <v>48</v>
      </c>
      <c r="E16" s="60">
        <v>2</v>
      </c>
      <c r="F16" s="63" t="s">
        <v>125</v>
      </c>
      <c r="G16" s="11"/>
      <c r="H16" s="54">
        <v>2</v>
      </c>
      <c r="I16" s="61">
        <f>+'Calendario PP'!C13</f>
        <v>0</v>
      </c>
      <c r="J16" s="13">
        <f t="shared" si="0"/>
        <v>2</v>
      </c>
      <c r="K16" s="13">
        <f t="shared" si="1"/>
        <v>0</v>
      </c>
      <c r="L16" s="14" t="e">
        <f>+(H16/I16)</f>
        <v>#DIV/0!</v>
      </c>
      <c r="M16" s="15" t="e">
        <f t="shared" si="3"/>
        <v>#DIV/0!</v>
      </c>
      <c r="N16" s="16">
        <f t="shared" si="4"/>
        <v>1</v>
      </c>
      <c r="O16" s="12"/>
      <c r="P16" s="13">
        <f>'Calendario PP'!D13</f>
        <v>0</v>
      </c>
      <c r="Q16" s="13">
        <f>J16+O16</f>
        <v>2</v>
      </c>
      <c r="R16" s="13">
        <f t="shared" si="6"/>
        <v>0</v>
      </c>
      <c r="S16" s="17" t="e">
        <f t="shared" si="7"/>
        <v>#DIV/0!</v>
      </c>
      <c r="T16" s="18" t="e">
        <f>+(Q16/R16)</f>
        <v>#DIV/0!</v>
      </c>
      <c r="U16" s="18">
        <f t="shared" si="9"/>
        <v>1</v>
      </c>
      <c r="V16" s="12">
        <v>12</v>
      </c>
      <c r="W16" s="61">
        <f>+'Calendario PP'!Q13</f>
        <v>2</v>
      </c>
      <c r="X16" s="13">
        <f>Q16+V16</f>
        <v>14</v>
      </c>
      <c r="Y16" s="13">
        <f t="shared" si="11"/>
        <v>2</v>
      </c>
      <c r="Z16" s="17">
        <f>+(V16/W16)</f>
        <v>6</v>
      </c>
      <c r="AA16" s="18">
        <f>+(X16/Y16)</f>
        <v>7</v>
      </c>
      <c r="AB16" s="18">
        <f t="shared" si="14"/>
        <v>7</v>
      </c>
      <c r="AC16" s="12">
        <v>11</v>
      </c>
      <c r="AD16" s="61">
        <f>+'Calendario PP'!X13</f>
        <v>0</v>
      </c>
      <c r="AE16" s="13">
        <f>X16+AC16</f>
        <v>25</v>
      </c>
      <c r="AF16" s="13">
        <f t="shared" si="16"/>
        <v>2</v>
      </c>
      <c r="AG16" s="17" t="e">
        <f>+(AC16/AD16)</f>
        <v>#DIV/0!</v>
      </c>
      <c r="AH16" s="18">
        <f>+(AE16/AF16)</f>
        <v>12.5</v>
      </c>
      <c r="AI16" s="18" t="e">
        <f t="shared" si="19"/>
        <v>#DIV/0!</v>
      </c>
      <c r="AJ16" s="54">
        <v>5</v>
      </c>
      <c r="AK16" s="61">
        <f>+'Calendario PP'!AE13</f>
        <v>0</v>
      </c>
      <c r="AL16" s="13">
        <f>AE16+AJ16</f>
        <v>30</v>
      </c>
      <c r="AM16" s="13">
        <f t="shared" si="21"/>
        <v>2</v>
      </c>
      <c r="AN16" s="17" t="e">
        <f>+(AJ16/AK16)</f>
        <v>#DIV/0!</v>
      </c>
      <c r="AO16" s="18">
        <f>+(AL16/AM16)</f>
        <v>15</v>
      </c>
      <c r="AP16" s="18">
        <f t="shared" si="24"/>
        <v>15</v>
      </c>
      <c r="AQ16" s="12" t="s">
        <v>130</v>
      </c>
      <c r="AR16" s="61">
        <f>+'Calendario PP'!AL13</f>
        <v>0</v>
      </c>
      <c r="AS16" s="13" t="e">
        <f>AL16+AQ16</f>
        <v>#VALUE!</v>
      </c>
      <c r="AT16" s="13">
        <f t="shared" si="26"/>
        <v>2</v>
      </c>
      <c r="AU16" s="17" t="e">
        <f>+(AQ16/AR16)</f>
        <v>#VALUE!</v>
      </c>
      <c r="AV16" s="18" t="e">
        <f>+(AS16/AT16)</f>
        <v>#VALUE!</v>
      </c>
      <c r="AW16" s="18" t="e">
        <f t="shared" si="29"/>
        <v>#VALUE!</v>
      </c>
      <c r="AX16" s="12"/>
      <c r="AY16" s="13">
        <f>+'Calendario PP'!H13</f>
        <v>0</v>
      </c>
      <c r="AZ16" s="13" t="e">
        <f>AS16+AX16</f>
        <v>#VALUE!</v>
      </c>
      <c r="BA16" s="13">
        <f t="shared" si="31"/>
        <v>2</v>
      </c>
      <c r="BB16" s="17" t="e">
        <f t="shared" si="32"/>
        <v>#DIV/0!</v>
      </c>
      <c r="BC16" s="18" t="e">
        <f t="shared" si="33"/>
        <v>#VALUE!</v>
      </c>
      <c r="BD16" s="18" t="e">
        <f t="shared" si="34"/>
        <v>#VALUE!</v>
      </c>
      <c r="BE16" s="55" t="e">
        <f>IF(BC16&gt;='Calendario PP'!W13,"Aceptable",IF(BC16&lt;='Calendario PP'!X13,"En riesgo","En progreso"))</f>
        <v>#VALUE!</v>
      </c>
      <c r="BF16" s="55" t="e">
        <f>+IF(BC16&gt;='Calendario PP'!S13,"Aceptable",IF(BC16&lt;='Calendario PP'!T13,"En riesgo","En progreso"))</f>
        <v>#VALUE!</v>
      </c>
    </row>
    <row r="17" spans="1:58" s="50" customFormat="1" ht="40.5" customHeight="1" x14ac:dyDescent="0.25">
      <c r="A17" s="11">
        <v>11</v>
      </c>
      <c r="B17" s="58" t="s">
        <v>34</v>
      </c>
      <c r="C17" s="59" t="s">
        <v>49</v>
      </c>
      <c r="D17" s="51" t="s">
        <v>50</v>
      </c>
      <c r="E17" s="60">
        <v>216</v>
      </c>
      <c r="F17" s="63" t="s">
        <v>78</v>
      </c>
      <c r="G17" s="11"/>
      <c r="H17" s="54">
        <v>2</v>
      </c>
      <c r="I17" s="61">
        <f>+'Calendario PP'!C14</f>
        <v>4</v>
      </c>
      <c r="J17" s="13">
        <f t="shared" si="0"/>
        <v>2</v>
      </c>
      <c r="K17" s="13">
        <f t="shared" si="1"/>
        <v>4</v>
      </c>
      <c r="L17" s="14">
        <f t="shared" si="2"/>
        <v>0.5</v>
      </c>
      <c r="M17" s="15">
        <f t="shared" si="3"/>
        <v>0.5</v>
      </c>
      <c r="N17" s="16">
        <f t="shared" si="4"/>
        <v>9.2592592592592587E-3</v>
      </c>
      <c r="O17" s="12"/>
      <c r="P17" s="13">
        <f>'Calendario PP'!D14</f>
        <v>4</v>
      </c>
      <c r="Q17" s="13">
        <f t="shared" si="5"/>
        <v>2</v>
      </c>
      <c r="R17" s="13">
        <f t="shared" si="6"/>
        <v>8</v>
      </c>
      <c r="S17" s="17">
        <f t="shared" si="7"/>
        <v>0</v>
      </c>
      <c r="T17" s="18">
        <f t="shared" si="8"/>
        <v>0.25</v>
      </c>
      <c r="U17" s="18">
        <f t="shared" si="9"/>
        <v>9.2592592592592587E-3</v>
      </c>
      <c r="V17" s="12">
        <v>12</v>
      </c>
      <c r="W17" s="61">
        <v>8</v>
      </c>
      <c r="X17" s="13">
        <f>Q17+V17</f>
        <v>14</v>
      </c>
      <c r="Y17" s="13">
        <f t="shared" si="11"/>
        <v>16</v>
      </c>
      <c r="Z17" s="17">
        <f t="shared" si="12"/>
        <v>1.5</v>
      </c>
      <c r="AA17" s="18">
        <f t="shared" si="13"/>
        <v>0.875</v>
      </c>
      <c r="AB17" s="18">
        <f t="shared" si="14"/>
        <v>6.4814814814814811E-2</v>
      </c>
      <c r="AC17" s="12">
        <v>11</v>
      </c>
      <c r="AD17" s="61">
        <v>8</v>
      </c>
      <c r="AE17" s="13">
        <f>X17+AC17</f>
        <v>25</v>
      </c>
      <c r="AF17" s="13">
        <f t="shared" si="16"/>
        <v>24</v>
      </c>
      <c r="AG17" s="17">
        <f t="shared" ref="AG17:AG35" si="35">+(AC17/AD17)</f>
        <v>1.375</v>
      </c>
      <c r="AH17" s="18">
        <f t="shared" ref="AH17:AH22" si="36">+(AE17/AF17)</f>
        <v>1.0416666666666667</v>
      </c>
      <c r="AI17" s="18">
        <f t="shared" si="19"/>
        <v>50</v>
      </c>
      <c r="AJ17" s="54">
        <v>5</v>
      </c>
      <c r="AK17" s="61">
        <v>8</v>
      </c>
      <c r="AL17" s="13">
        <f>AE17+AJ17</f>
        <v>30</v>
      </c>
      <c r="AM17" s="13">
        <f t="shared" si="21"/>
        <v>32</v>
      </c>
      <c r="AN17" s="17">
        <f t="shared" ref="AN17:AN35" si="37">+(AJ17/AK17)</f>
        <v>0.625</v>
      </c>
      <c r="AO17" s="18">
        <f t="shared" ref="AO17:AO22" si="38">+(AL17/AM17)</f>
        <v>0.9375</v>
      </c>
      <c r="AP17" s="18">
        <f t="shared" si="24"/>
        <v>0.1388888888888889</v>
      </c>
      <c r="AQ17" s="12">
        <v>10</v>
      </c>
      <c r="AR17" s="61">
        <v>8</v>
      </c>
      <c r="AS17" s="13">
        <f>AL17+AQ17</f>
        <v>40</v>
      </c>
      <c r="AT17" s="13">
        <f t="shared" si="26"/>
        <v>40</v>
      </c>
      <c r="AU17" s="17">
        <f t="shared" ref="AU17:AU35" si="39">+(AQ17/AR17)</f>
        <v>1.25</v>
      </c>
      <c r="AV17" s="18">
        <f t="shared" ref="AV17:AV22" si="40">+(AS17/AT17)</f>
        <v>1</v>
      </c>
      <c r="AW17" s="18">
        <f t="shared" si="29"/>
        <v>0.18518518518518517</v>
      </c>
      <c r="AX17" s="12"/>
      <c r="AY17" s="13">
        <f>+'Calendario PP'!H14</f>
        <v>25</v>
      </c>
      <c r="AZ17" s="13">
        <f>AS17+AX17</f>
        <v>40</v>
      </c>
      <c r="BA17" s="13">
        <f t="shared" si="31"/>
        <v>65</v>
      </c>
      <c r="BB17" s="17">
        <f t="shared" si="32"/>
        <v>0</v>
      </c>
      <c r="BC17" s="18">
        <f t="shared" si="33"/>
        <v>0.61538461538461542</v>
      </c>
      <c r="BD17" s="18">
        <f t="shared" si="34"/>
        <v>0.18518518518518517</v>
      </c>
      <c r="BE17" s="55" t="str">
        <f>IF(BC17&gt;='Calendario PP'!W14,"Aceptable",IF(BC17&lt;='Calendario PP'!X14,"En riesgo","En progreso"))</f>
        <v>En riesgo</v>
      </c>
      <c r="BF17" s="55" t="str">
        <f>+IF(BC17&gt;='Calendario PP'!S14,"Aceptable",IF(BC17&lt;='Calendario PP'!T14,"En riesgo","En progreso"))</f>
        <v>En riesgo</v>
      </c>
    </row>
    <row r="18" spans="1:58" s="85" customFormat="1" ht="40.5" customHeight="1" x14ac:dyDescent="0.25">
      <c r="A18" s="11">
        <v>12</v>
      </c>
      <c r="B18" s="58" t="s">
        <v>34</v>
      </c>
      <c r="C18" s="59" t="s">
        <v>51</v>
      </c>
      <c r="D18" s="51" t="s">
        <v>52</v>
      </c>
      <c r="E18" s="60">
        <v>840</v>
      </c>
      <c r="F18" s="83" t="s">
        <v>110</v>
      </c>
      <c r="G18" s="11"/>
      <c r="H18" s="58">
        <v>0</v>
      </c>
      <c r="I18" s="61">
        <v>70</v>
      </c>
      <c r="J18" s="13">
        <f t="shared" si="0"/>
        <v>0</v>
      </c>
      <c r="K18" s="13">
        <f t="shared" si="1"/>
        <v>70</v>
      </c>
      <c r="L18" s="14">
        <f t="shared" si="2"/>
        <v>0</v>
      </c>
      <c r="M18" s="15">
        <f t="shared" si="3"/>
        <v>0</v>
      </c>
      <c r="N18" s="16">
        <f t="shared" si="4"/>
        <v>0</v>
      </c>
      <c r="O18" s="12"/>
      <c r="P18" s="12">
        <f>'Calendario PP'!D15</f>
        <v>0</v>
      </c>
      <c r="Q18" s="12">
        <f t="shared" si="5"/>
        <v>0</v>
      </c>
      <c r="R18" s="12">
        <f t="shared" si="6"/>
        <v>70</v>
      </c>
      <c r="S18" s="84" t="e">
        <f t="shared" si="7"/>
        <v>#DIV/0!</v>
      </c>
      <c r="T18" s="55">
        <f t="shared" si="8"/>
        <v>0</v>
      </c>
      <c r="U18" s="55">
        <f t="shared" si="9"/>
        <v>0</v>
      </c>
      <c r="V18" s="12">
        <v>330</v>
      </c>
      <c r="W18" s="61">
        <v>70</v>
      </c>
      <c r="X18" s="13">
        <f t="shared" si="10"/>
        <v>330</v>
      </c>
      <c r="Y18" s="13">
        <f t="shared" si="11"/>
        <v>140</v>
      </c>
      <c r="Z18" s="17">
        <f t="shared" si="12"/>
        <v>4.7142857142857144</v>
      </c>
      <c r="AA18" s="18">
        <f t="shared" si="13"/>
        <v>2.3571428571428572</v>
      </c>
      <c r="AB18" s="18">
        <f t="shared" si="14"/>
        <v>0.39285714285714285</v>
      </c>
      <c r="AC18" s="12">
        <v>593</v>
      </c>
      <c r="AD18" s="61">
        <v>70</v>
      </c>
      <c r="AE18" s="13">
        <f t="shared" ref="AE18:AE35" si="41">X18+AC18</f>
        <v>923</v>
      </c>
      <c r="AF18" s="13">
        <f t="shared" si="16"/>
        <v>210</v>
      </c>
      <c r="AG18" s="17">
        <f t="shared" si="35"/>
        <v>8.4714285714285715</v>
      </c>
      <c r="AH18" s="18">
        <f t="shared" si="36"/>
        <v>4.3952380952380956</v>
      </c>
      <c r="AI18" s="18" t="e">
        <f t="shared" si="19"/>
        <v>#DIV/0!</v>
      </c>
      <c r="AJ18" s="58">
        <v>60</v>
      </c>
      <c r="AK18" s="61">
        <v>70</v>
      </c>
      <c r="AL18" s="13">
        <f t="shared" ref="AL18:AL35" si="42">AE18+AJ18</f>
        <v>983</v>
      </c>
      <c r="AM18" s="13">
        <f t="shared" si="21"/>
        <v>280</v>
      </c>
      <c r="AN18" s="17">
        <f t="shared" si="37"/>
        <v>0.8571428571428571</v>
      </c>
      <c r="AO18" s="18">
        <f t="shared" si="38"/>
        <v>3.5107142857142857</v>
      </c>
      <c r="AP18" s="18">
        <f t="shared" si="24"/>
        <v>1.1702380952380953</v>
      </c>
      <c r="AQ18" s="12">
        <v>172</v>
      </c>
      <c r="AR18" s="61">
        <v>70</v>
      </c>
      <c r="AS18" s="13">
        <f t="shared" ref="AS18:AS35" si="43">AL18+AQ18</f>
        <v>1155</v>
      </c>
      <c r="AT18" s="13">
        <f t="shared" si="26"/>
        <v>350</v>
      </c>
      <c r="AU18" s="17">
        <f t="shared" si="39"/>
        <v>2.4571428571428573</v>
      </c>
      <c r="AV18" s="18">
        <f t="shared" si="40"/>
        <v>3.3</v>
      </c>
      <c r="AW18" s="18">
        <f t="shared" si="29"/>
        <v>1.375</v>
      </c>
      <c r="AX18" s="12"/>
      <c r="AY18" s="13">
        <f>+'Calendario PP'!H15</f>
        <v>0</v>
      </c>
      <c r="AZ18" s="13">
        <f t="shared" ref="AZ18:AZ35" si="44">AS18+AX18</f>
        <v>1155</v>
      </c>
      <c r="BA18" s="13">
        <f t="shared" si="31"/>
        <v>350</v>
      </c>
      <c r="BB18" s="84" t="e">
        <f t="shared" si="32"/>
        <v>#DIV/0!</v>
      </c>
      <c r="BC18" s="55">
        <f t="shared" si="33"/>
        <v>3.3</v>
      </c>
      <c r="BD18" s="55">
        <f t="shared" si="34"/>
        <v>1.375</v>
      </c>
      <c r="BE18" s="55" t="str">
        <f>IF(BC18&gt;='Calendario PP'!W15,"Aceptable",IF(BC18&lt;='Calendario PP'!X15,"En riesgo","En progreso"))</f>
        <v>Aceptable</v>
      </c>
      <c r="BF18" s="55" t="str">
        <f>+IF(BC18&gt;='Calendario PP'!S15,"Aceptable",IF(BC18&lt;='Calendario PP'!T15,"En riesgo","En progreso"))</f>
        <v>En riesgo</v>
      </c>
    </row>
    <row r="19" spans="1:58" s="50" customFormat="1" ht="40.5" customHeight="1" x14ac:dyDescent="0.25">
      <c r="A19" s="11">
        <v>13</v>
      </c>
      <c r="B19" s="58" t="s">
        <v>34</v>
      </c>
      <c r="C19" s="59" t="s">
        <v>53</v>
      </c>
      <c r="D19" s="51" t="s">
        <v>52</v>
      </c>
      <c r="E19" s="60">
        <v>400</v>
      </c>
      <c r="F19" s="53" t="s">
        <v>110</v>
      </c>
      <c r="G19" s="11"/>
      <c r="H19" s="54">
        <v>0</v>
      </c>
      <c r="I19" s="61">
        <v>33</v>
      </c>
      <c r="J19" s="13">
        <f t="shared" si="0"/>
        <v>0</v>
      </c>
      <c r="K19" s="13">
        <f t="shared" si="1"/>
        <v>33</v>
      </c>
      <c r="L19" s="14">
        <f t="shared" si="2"/>
        <v>0</v>
      </c>
      <c r="M19" s="15">
        <f t="shared" si="3"/>
        <v>0</v>
      </c>
      <c r="N19" s="16">
        <f t="shared" si="4"/>
        <v>0</v>
      </c>
      <c r="O19" s="12"/>
      <c r="P19" s="13">
        <f>'Calendario PP'!D16</f>
        <v>0</v>
      </c>
      <c r="Q19" s="13">
        <f t="shared" si="5"/>
        <v>0</v>
      </c>
      <c r="R19" s="13">
        <f t="shared" si="6"/>
        <v>33</v>
      </c>
      <c r="S19" s="17" t="e">
        <f t="shared" si="7"/>
        <v>#DIV/0!</v>
      </c>
      <c r="T19" s="18">
        <f t="shared" si="8"/>
        <v>0</v>
      </c>
      <c r="U19" s="18">
        <f t="shared" si="9"/>
        <v>0</v>
      </c>
      <c r="V19" s="12">
        <v>230</v>
      </c>
      <c r="W19" s="61">
        <v>33</v>
      </c>
      <c r="X19" s="13">
        <f t="shared" si="10"/>
        <v>230</v>
      </c>
      <c r="Y19" s="13">
        <f t="shared" si="11"/>
        <v>66</v>
      </c>
      <c r="Z19" s="17">
        <f t="shared" si="12"/>
        <v>6.9696969696969697</v>
      </c>
      <c r="AA19" s="18">
        <f t="shared" si="13"/>
        <v>3.4848484848484849</v>
      </c>
      <c r="AB19" s="18">
        <f t="shared" si="14"/>
        <v>0.57499999999999996</v>
      </c>
      <c r="AC19" s="12">
        <v>40</v>
      </c>
      <c r="AD19" s="61">
        <v>33</v>
      </c>
      <c r="AE19" s="13">
        <f t="shared" si="41"/>
        <v>270</v>
      </c>
      <c r="AF19" s="13">
        <f t="shared" si="16"/>
        <v>99</v>
      </c>
      <c r="AG19" s="17">
        <f t="shared" si="35"/>
        <v>1.2121212121212122</v>
      </c>
      <c r="AH19" s="18">
        <f t="shared" si="36"/>
        <v>2.7272727272727271</v>
      </c>
      <c r="AI19" s="18" t="e">
        <f t="shared" si="19"/>
        <v>#DIV/0!</v>
      </c>
      <c r="AJ19" s="54">
        <v>57</v>
      </c>
      <c r="AK19" s="61">
        <v>33</v>
      </c>
      <c r="AL19" s="13">
        <f t="shared" si="42"/>
        <v>327</v>
      </c>
      <c r="AM19" s="13">
        <f t="shared" si="21"/>
        <v>132</v>
      </c>
      <c r="AN19" s="17">
        <f t="shared" si="37"/>
        <v>1.7272727272727273</v>
      </c>
      <c r="AO19" s="18">
        <f t="shared" si="38"/>
        <v>2.4772727272727271</v>
      </c>
      <c r="AP19" s="18">
        <f t="shared" si="24"/>
        <v>0.8175</v>
      </c>
      <c r="AQ19" s="12">
        <v>103</v>
      </c>
      <c r="AR19" s="61">
        <v>33</v>
      </c>
      <c r="AS19" s="13">
        <f t="shared" si="43"/>
        <v>430</v>
      </c>
      <c r="AT19" s="13">
        <f t="shared" si="26"/>
        <v>165</v>
      </c>
      <c r="AU19" s="17">
        <f t="shared" si="39"/>
        <v>3.1212121212121211</v>
      </c>
      <c r="AV19" s="18">
        <f t="shared" si="40"/>
        <v>2.606060606060606</v>
      </c>
      <c r="AW19" s="18">
        <f t="shared" si="29"/>
        <v>1.075</v>
      </c>
      <c r="AX19" s="12"/>
      <c r="AY19" s="13">
        <f>+'Calendario PP'!H16</f>
        <v>200</v>
      </c>
      <c r="AZ19" s="13">
        <f t="shared" si="44"/>
        <v>430</v>
      </c>
      <c r="BA19" s="13">
        <f t="shared" si="31"/>
        <v>365</v>
      </c>
      <c r="BB19" s="17">
        <f t="shared" si="32"/>
        <v>0</v>
      </c>
      <c r="BC19" s="18">
        <f t="shared" si="33"/>
        <v>1.178082191780822</v>
      </c>
      <c r="BD19" s="18">
        <f t="shared" si="34"/>
        <v>1.075</v>
      </c>
      <c r="BE19" s="55" t="str">
        <f>IF(BC19&gt;='Calendario PP'!W16,"Aceptable",IF(BC19&lt;='Calendario PP'!X16,"En riesgo","En progreso"))</f>
        <v>En riesgo</v>
      </c>
      <c r="BF19" s="55" t="str">
        <f>+IF(BC19&gt;='Calendario PP'!S16,"Aceptable",IF(BC19&lt;='Calendario PP'!T16,"En riesgo","En progreso"))</f>
        <v>En riesgo</v>
      </c>
    </row>
    <row r="20" spans="1:58" s="50" customFormat="1" ht="40.5" customHeight="1" x14ac:dyDescent="0.25">
      <c r="A20" s="11">
        <v>14</v>
      </c>
      <c r="B20" s="58" t="s">
        <v>34</v>
      </c>
      <c r="C20" s="59" t="s">
        <v>54</v>
      </c>
      <c r="D20" s="51" t="s">
        <v>52</v>
      </c>
      <c r="E20" s="60">
        <v>200</v>
      </c>
      <c r="F20" s="53" t="s">
        <v>110</v>
      </c>
      <c r="G20" s="11"/>
      <c r="H20" s="54">
        <v>0</v>
      </c>
      <c r="I20" s="61">
        <v>17</v>
      </c>
      <c r="J20" s="13">
        <f t="shared" si="0"/>
        <v>0</v>
      </c>
      <c r="K20" s="13">
        <f t="shared" si="1"/>
        <v>17</v>
      </c>
      <c r="L20" s="14">
        <f t="shared" si="2"/>
        <v>0</v>
      </c>
      <c r="M20" s="15">
        <f t="shared" si="3"/>
        <v>0</v>
      </c>
      <c r="N20" s="16">
        <f t="shared" si="4"/>
        <v>0</v>
      </c>
      <c r="O20" s="12"/>
      <c r="P20" s="13">
        <f>'Calendario PP'!D17</f>
        <v>0</v>
      </c>
      <c r="Q20" s="13">
        <f t="shared" si="5"/>
        <v>0</v>
      </c>
      <c r="R20" s="13">
        <f t="shared" si="6"/>
        <v>17</v>
      </c>
      <c r="S20" s="17" t="e">
        <f t="shared" si="7"/>
        <v>#DIV/0!</v>
      </c>
      <c r="T20" s="18">
        <f t="shared" si="8"/>
        <v>0</v>
      </c>
      <c r="U20" s="18">
        <f t="shared" si="9"/>
        <v>0</v>
      </c>
      <c r="V20" s="12">
        <v>228</v>
      </c>
      <c r="W20" s="61">
        <v>17</v>
      </c>
      <c r="X20" s="13">
        <f t="shared" si="10"/>
        <v>228</v>
      </c>
      <c r="Y20" s="13">
        <f t="shared" si="11"/>
        <v>34</v>
      </c>
      <c r="Z20" s="17">
        <f t="shared" si="12"/>
        <v>13.411764705882353</v>
      </c>
      <c r="AA20" s="18">
        <f t="shared" si="13"/>
        <v>6.7058823529411766</v>
      </c>
      <c r="AB20" s="18">
        <f t="shared" si="14"/>
        <v>1.1399999999999999</v>
      </c>
      <c r="AC20" s="12">
        <v>462</v>
      </c>
      <c r="AD20" s="61">
        <v>17</v>
      </c>
      <c r="AE20" s="13">
        <f t="shared" si="41"/>
        <v>690</v>
      </c>
      <c r="AF20" s="13">
        <f t="shared" si="16"/>
        <v>51</v>
      </c>
      <c r="AG20" s="17">
        <f t="shared" si="35"/>
        <v>27.176470588235293</v>
      </c>
      <c r="AH20" s="18">
        <f t="shared" si="36"/>
        <v>13.529411764705882</v>
      </c>
      <c r="AI20" s="18" t="e">
        <f t="shared" si="19"/>
        <v>#DIV/0!</v>
      </c>
      <c r="AJ20" s="54">
        <v>3</v>
      </c>
      <c r="AK20" s="61">
        <v>17</v>
      </c>
      <c r="AL20" s="13">
        <f t="shared" si="42"/>
        <v>693</v>
      </c>
      <c r="AM20" s="13">
        <f t="shared" si="21"/>
        <v>68</v>
      </c>
      <c r="AN20" s="17">
        <f t="shared" si="37"/>
        <v>0.17647058823529413</v>
      </c>
      <c r="AO20" s="18">
        <f t="shared" si="38"/>
        <v>10.191176470588236</v>
      </c>
      <c r="AP20" s="18">
        <f t="shared" si="24"/>
        <v>3.4649999999999999</v>
      </c>
      <c r="AQ20" s="12">
        <v>31</v>
      </c>
      <c r="AR20" s="61">
        <v>17</v>
      </c>
      <c r="AS20" s="13">
        <f t="shared" si="43"/>
        <v>724</v>
      </c>
      <c r="AT20" s="13">
        <f t="shared" si="26"/>
        <v>85</v>
      </c>
      <c r="AU20" s="17">
        <f t="shared" si="39"/>
        <v>1.8235294117647058</v>
      </c>
      <c r="AV20" s="18">
        <f t="shared" si="40"/>
        <v>8.5176470588235293</v>
      </c>
      <c r="AW20" s="18">
        <f t="shared" si="29"/>
        <v>3.62</v>
      </c>
      <c r="AX20" s="12"/>
      <c r="AY20" s="13">
        <f>+'Calendario PP'!H17</f>
        <v>100</v>
      </c>
      <c r="AZ20" s="13">
        <f t="shared" si="44"/>
        <v>724</v>
      </c>
      <c r="BA20" s="13">
        <f t="shared" si="31"/>
        <v>185</v>
      </c>
      <c r="BB20" s="17">
        <f t="shared" si="32"/>
        <v>0</v>
      </c>
      <c r="BC20" s="18">
        <f t="shared" si="33"/>
        <v>3.9135135135135135</v>
      </c>
      <c r="BD20" s="18">
        <f t="shared" si="34"/>
        <v>3.62</v>
      </c>
      <c r="BE20" s="55" t="str">
        <f>IF(BC20&gt;='Calendario PP'!W17,"Aceptable",IF(BC20&lt;='Calendario PP'!X17,"En riesgo","En progreso"))</f>
        <v>En riesgo</v>
      </c>
      <c r="BF20" s="55" t="str">
        <f>+IF(BC20&gt;='Calendario PP'!S17,"Aceptable",IF(BC20&lt;='Calendario PP'!T17,"En riesgo","En progreso"))</f>
        <v>En riesgo</v>
      </c>
    </row>
    <row r="21" spans="1:58" s="50" customFormat="1" ht="40.5" customHeight="1" x14ac:dyDescent="0.25">
      <c r="A21" s="11">
        <v>15</v>
      </c>
      <c r="B21" s="58" t="s">
        <v>34</v>
      </c>
      <c r="C21" s="59" t="s">
        <v>55</v>
      </c>
      <c r="D21" s="51" t="s">
        <v>56</v>
      </c>
      <c r="E21" s="60">
        <v>240</v>
      </c>
      <c r="F21" s="53" t="s">
        <v>70</v>
      </c>
      <c r="G21" s="11"/>
      <c r="H21" s="54">
        <v>0</v>
      </c>
      <c r="I21" s="61">
        <v>20</v>
      </c>
      <c r="J21" s="13">
        <f t="shared" si="0"/>
        <v>0</v>
      </c>
      <c r="K21" s="13">
        <f t="shared" si="1"/>
        <v>20</v>
      </c>
      <c r="L21" s="14">
        <f t="shared" si="2"/>
        <v>0</v>
      </c>
      <c r="M21" s="15">
        <f t="shared" si="3"/>
        <v>0</v>
      </c>
      <c r="N21" s="16">
        <f t="shared" si="4"/>
        <v>0</v>
      </c>
      <c r="O21" s="12"/>
      <c r="P21" s="13">
        <f>'Calendario PP'!D18</f>
        <v>0</v>
      </c>
      <c r="Q21" s="13">
        <f t="shared" si="5"/>
        <v>0</v>
      </c>
      <c r="R21" s="13">
        <f t="shared" si="6"/>
        <v>20</v>
      </c>
      <c r="S21" s="17" t="e">
        <f t="shared" si="7"/>
        <v>#DIV/0!</v>
      </c>
      <c r="T21" s="18">
        <f t="shared" si="8"/>
        <v>0</v>
      </c>
      <c r="U21" s="18">
        <f t="shared" si="9"/>
        <v>0</v>
      </c>
      <c r="V21" s="12">
        <v>100</v>
      </c>
      <c r="W21" s="61">
        <v>20</v>
      </c>
      <c r="X21" s="13">
        <f t="shared" si="10"/>
        <v>100</v>
      </c>
      <c r="Y21" s="13">
        <f t="shared" si="11"/>
        <v>40</v>
      </c>
      <c r="Z21" s="17">
        <f t="shared" si="12"/>
        <v>5</v>
      </c>
      <c r="AA21" s="18">
        <f t="shared" si="13"/>
        <v>2.5</v>
      </c>
      <c r="AB21" s="18">
        <f t="shared" si="14"/>
        <v>0.41666666666666669</v>
      </c>
      <c r="AC21" s="12">
        <v>91</v>
      </c>
      <c r="AD21" s="61">
        <v>20</v>
      </c>
      <c r="AE21" s="13">
        <f t="shared" si="41"/>
        <v>191</v>
      </c>
      <c r="AF21" s="13">
        <f t="shared" si="16"/>
        <v>60</v>
      </c>
      <c r="AG21" s="17">
        <f t="shared" si="35"/>
        <v>4.55</v>
      </c>
      <c r="AH21" s="18">
        <f t="shared" si="36"/>
        <v>3.1833333333333331</v>
      </c>
      <c r="AI21" s="18" t="e">
        <f t="shared" si="19"/>
        <v>#DIV/0!</v>
      </c>
      <c r="AJ21" s="54">
        <v>0</v>
      </c>
      <c r="AK21" s="61">
        <v>20</v>
      </c>
      <c r="AL21" s="13">
        <f t="shared" si="42"/>
        <v>191</v>
      </c>
      <c r="AM21" s="13">
        <f t="shared" si="21"/>
        <v>80</v>
      </c>
      <c r="AN21" s="17">
        <f t="shared" si="37"/>
        <v>0</v>
      </c>
      <c r="AO21" s="18">
        <f t="shared" si="38"/>
        <v>2.3875000000000002</v>
      </c>
      <c r="AP21" s="18">
        <f t="shared" si="24"/>
        <v>0.79583333333333328</v>
      </c>
      <c r="AQ21" s="12">
        <v>38</v>
      </c>
      <c r="AR21" s="61">
        <v>20</v>
      </c>
      <c r="AS21" s="13">
        <f t="shared" si="43"/>
        <v>229</v>
      </c>
      <c r="AT21" s="13">
        <f t="shared" si="26"/>
        <v>100</v>
      </c>
      <c r="AU21" s="17">
        <f t="shared" si="39"/>
        <v>1.9</v>
      </c>
      <c r="AV21" s="18">
        <f t="shared" si="40"/>
        <v>2.29</v>
      </c>
      <c r="AW21" s="18">
        <f t="shared" si="29"/>
        <v>0.95416666666666672</v>
      </c>
      <c r="AX21" s="12"/>
      <c r="AY21" s="13">
        <f>+'Calendario PP'!H18</f>
        <v>120</v>
      </c>
      <c r="AZ21" s="13">
        <f t="shared" si="44"/>
        <v>229</v>
      </c>
      <c r="BA21" s="13">
        <f t="shared" si="31"/>
        <v>220</v>
      </c>
      <c r="BB21" s="17">
        <f t="shared" si="32"/>
        <v>0</v>
      </c>
      <c r="BC21" s="18">
        <f t="shared" si="33"/>
        <v>1.040909090909091</v>
      </c>
      <c r="BD21" s="18">
        <f t="shared" si="34"/>
        <v>0.95416666666666672</v>
      </c>
      <c r="BE21" s="55" t="str">
        <f>IF(BC21&gt;='Calendario PP'!W18,"Aceptable",IF(BC21&lt;='Calendario PP'!X18,"En riesgo","En progreso"))</f>
        <v>En riesgo</v>
      </c>
      <c r="BF21" s="55" t="str">
        <f>+IF(BC21&gt;='Calendario PP'!S18,"Aceptable",IF(BC21&lt;='Calendario PP'!T18,"En riesgo","En progreso"))</f>
        <v>En riesgo</v>
      </c>
    </row>
    <row r="22" spans="1:58" s="85" customFormat="1" ht="40.5" customHeight="1" x14ac:dyDescent="0.25">
      <c r="A22" s="11">
        <v>16</v>
      </c>
      <c r="B22" s="58" t="s">
        <v>34</v>
      </c>
      <c r="C22" s="59" t="s">
        <v>101</v>
      </c>
      <c r="D22" s="51" t="s">
        <v>102</v>
      </c>
      <c r="E22" s="60">
        <v>37</v>
      </c>
      <c r="F22" s="83" t="s">
        <v>71</v>
      </c>
      <c r="G22" s="11"/>
      <c r="H22" s="58">
        <v>2</v>
      </c>
      <c r="I22" s="61">
        <v>3</v>
      </c>
      <c r="J22" s="13">
        <f t="shared" si="0"/>
        <v>2</v>
      </c>
      <c r="K22" s="13">
        <f t="shared" si="1"/>
        <v>3</v>
      </c>
      <c r="L22" s="14">
        <f t="shared" si="2"/>
        <v>0.66666666666666663</v>
      </c>
      <c r="M22" s="15">
        <f t="shared" si="3"/>
        <v>0.66666666666666663</v>
      </c>
      <c r="N22" s="16">
        <f t="shared" si="4"/>
        <v>5.4054054054054057E-2</v>
      </c>
      <c r="O22" s="12"/>
      <c r="P22" s="12"/>
      <c r="Q22" s="12">
        <f t="shared" si="5"/>
        <v>2</v>
      </c>
      <c r="R22" s="12"/>
      <c r="S22" s="84"/>
      <c r="T22" s="55"/>
      <c r="U22" s="55">
        <f t="shared" si="9"/>
        <v>5.4054054054054057E-2</v>
      </c>
      <c r="V22" s="12">
        <v>2</v>
      </c>
      <c r="W22" s="61">
        <v>3</v>
      </c>
      <c r="X22" s="13">
        <f t="shared" si="10"/>
        <v>4</v>
      </c>
      <c r="Y22" s="13"/>
      <c r="Z22" s="17">
        <f t="shared" si="12"/>
        <v>0.66666666666666663</v>
      </c>
      <c r="AA22" s="18"/>
      <c r="AB22" s="18">
        <f t="shared" si="14"/>
        <v>0.10810810810810811</v>
      </c>
      <c r="AC22" s="12">
        <v>3</v>
      </c>
      <c r="AD22" s="61">
        <v>3</v>
      </c>
      <c r="AE22" s="13">
        <f t="shared" si="41"/>
        <v>7</v>
      </c>
      <c r="AF22" s="13">
        <f t="shared" si="16"/>
        <v>3</v>
      </c>
      <c r="AG22" s="17">
        <f t="shared" si="35"/>
        <v>1</v>
      </c>
      <c r="AH22" s="18">
        <f t="shared" si="36"/>
        <v>2.3333333333333335</v>
      </c>
      <c r="AI22" s="18">
        <f t="shared" si="19"/>
        <v>10.5</v>
      </c>
      <c r="AJ22" s="58">
        <v>290</v>
      </c>
      <c r="AK22" s="61">
        <v>3</v>
      </c>
      <c r="AL22" s="13">
        <f t="shared" si="42"/>
        <v>297</v>
      </c>
      <c r="AM22" s="13">
        <f t="shared" si="21"/>
        <v>6</v>
      </c>
      <c r="AN22" s="17">
        <f t="shared" si="37"/>
        <v>96.666666666666671</v>
      </c>
      <c r="AO22" s="18">
        <f t="shared" si="38"/>
        <v>49.5</v>
      </c>
      <c r="AP22" s="18">
        <f t="shared" si="24"/>
        <v>8.0270270270270263</v>
      </c>
      <c r="AQ22" s="12">
        <v>370</v>
      </c>
      <c r="AR22" s="61">
        <v>3</v>
      </c>
      <c r="AS22" s="13">
        <f t="shared" si="43"/>
        <v>667</v>
      </c>
      <c r="AT22" s="13">
        <f t="shared" si="26"/>
        <v>9</v>
      </c>
      <c r="AU22" s="17">
        <f t="shared" si="39"/>
        <v>123.33333333333333</v>
      </c>
      <c r="AV22" s="18">
        <f t="shared" si="40"/>
        <v>74.111111111111114</v>
      </c>
      <c r="AW22" s="18">
        <f t="shared" si="29"/>
        <v>18.027027027027028</v>
      </c>
      <c r="AX22" s="12"/>
      <c r="AY22" s="13">
        <f>+'Calendario PP'!H19</f>
        <v>0</v>
      </c>
      <c r="AZ22" s="13">
        <f t="shared" si="44"/>
        <v>667</v>
      </c>
      <c r="BA22" s="13">
        <f t="shared" si="31"/>
        <v>9</v>
      </c>
      <c r="BB22" s="84" t="e">
        <f t="shared" si="32"/>
        <v>#DIV/0!</v>
      </c>
      <c r="BC22" s="55">
        <f t="shared" si="33"/>
        <v>74.111111111111114</v>
      </c>
      <c r="BD22" s="55">
        <f t="shared" si="34"/>
        <v>18.027027027027028</v>
      </c>
      <c r="BE22" s="55" t="str">
        <f>IF(BC22&gt;='Calendario PP'!W19,"Aceptable",IF(BC22&lt;='Calendario PP'!X19,"En riesgo","En progreso"))</f>
        <v>Aceptable</v>
      </c>
      <c r="BF22" s="55" t="str">
        <f>+IF(BC22&gt;='Calendario PP'!S19,"Aceptable",IF(BC22&lt;='Calendario PP'!T19,"En riesgo","En progreso"))</f>
        <v>Aceptable</v>
      </c>
    </row>
    <row r="23" spans="1:58" s="50" customFormat="1" ht="40.5" customHeight="1" x14ac:dyDescent="0.25">
      <c r="A23" s="11">
        <v>17</v>
      </c>
      <c r="B23" s="58" t="s">
        <v>34</v>
      </c>
      <c r="C23" s="59" t="s">
        <v>57</v>
      </c>
      <c r="D23" s="51" t="s">
        <v>58</v>
      </c>
      <c r="E23" s="60">
        <v>12</v>
      </c>
      <c r="F23" s="53" t="s">
        <v>71</v>
      </c>
      <c r="G23" s="11"/>
      <c r="H23" s="54">
        <v>1</v>
      </c>
      <c r="I23" s="61">
        <v>1</v>
      </c>
      <c r="J23" s="13">
        <f t="shared" si="0"/>
        <v>1</v>
      </c>
      <c r="K23" s="13">
        <f t="shared" si="1"/>
        <v>1</v>
      </c>
      <c r="L23" s="14">
        <f t="shared" si="2"/>
        <v>1</v>
      </c>
      <c r="M23" s="15">
        <f t="shared" si="3"/>
        <v>1</v>
      </c>
      <c r="N23" s="16">
        <f t="shared" si="4"/>
        <v>8.3333333333333329E-2</v>
      </c>
      <c r="O23" s="12"/>
      <c r="P23" s="13">
        <f>'Calendario PP'!D20</f>
        <v>0</v>
      </c>
      <c r="Q23" s="13">
        <f t="shared" si="5"/>
        <v>1</v>
      </c>
      <c r="R23" s="13">
        <f t="shared" si="6"/>
        <v>1</v>
      </c>
      <c r="S23" s="17" t="e">
        <f t="shared" si="7"/>
        <v>#DIV/0!</v>
      </c>
      <c r="T23" s="18">
        <f t="shared" si="8"/>
        <v>1</v>
      </c>
      <c r="U23" s="18">
        <f t="shared" si="9"/>
        <v>8.3333333333333329E-2</v>
      </c>
      <c r="V23" s="12">
        <v>1</v>
      </c>
      <c r="W23" s="61">
        <v>1</v>
      </c>
      <c r="X23" s="13">
        <f t="shared" si="10"/>
        <v>2</v>
      </c>
      <c r="Y23" s="13">
        <f t="shared" si="11"/>
        <v>2</v>
      </c>
      <c r="Z23" s="17">
        <f t="shared" si="12"/>
        <v>1</v>
      </c>
      <c r="AA23" s="18">
        <f t="shared" si="13"/>
        <v>1</v>
      </c>
      <c r="AB23" s="18">
        <f t="shared" si="14"/>
        <v>0.16666666666666666</v>
      </c>
      <c r="AC23" s="12">
        <v>1</v>
      </c>
      <c r="AD23" s="61">
        <v>1</v>
      </c>
      <c r="AE23" s="13">
        <f t="shared" si="41"/>
        <v>3</v>
      </c>
      <c r="AF23" s="13">
        <f t="shared" ref="AF23:AF35" si="45">Y23+AD23</f>
        <v>3</v>
      </c>
      <c r="AG23" s="17">
        <f t="shared" si="35"/>
        <v>1</v>
      </c>
      <c r="AH23" s="18">
        <f t="shared" ref="AH23:AH35" si="46">+(AE23/AF23)</f>
        <v>1</v>
      </c>
      <c r="AI23" s="18">
        <f t="shared" si="19"/>
        <v>3</v>
      </c>
      <c r="AJ23" s="54">
        <v>2</v>
      </c>
      <c r="AK23" s="61">
        <v>1</v>
      </c>
      <c r="AL23" s="13">
        <f t="shared" si="42"/>
        <v>5</v>
      </c>
      <c r="AM23" s="13">
        <f t="shared" ref="AM23:AM35" si="47">AF23+AK23</f>
        <v>4</v>
      </c>
      <c r="AN23" s="17">
        <f t="shared" si="37"/>
        <v>2</v>
      </c>
      <c r="AO23" s="18">
        <f t="shared" ref="AO23:AO35" si="48">+(AL23/AM23)</f>
        <v>1.25</v>
      </c>
      <c r="AP23" s="18">
        <f t="shared" si="24"/>
        <v>0.41666666666666669</v>
      </c>
      <c r="AQ23" s="12" t="s">
        <v>130</v>
      </c>
      <c r="AR23" s="61">
        <v>1</v>
      </c>
      <c r="AS23" s="13" t="e">
        <f t="shared" si="43"/>
        <v>#VALUE!</v>
      </c>
      <c r="AT23" s="13">
        <f t="shared" ref="AT23:AT35" si="49">AM23+AR23</f>
        <v>5</v>
      </c>
      <c r="AU23" s="17" t="e">
        <f t="shared" si="39"/>
        <v>#VALUE!</v>
      </c>
      <c r="AV23" s="18" t="e">
        <f t="shared" ref="AV23:AV35" si="50">+(AS23/AT23)</f>
        <v>#VALUE!</v>
      </c>
      <c r="AW23" s="18" t="e">
        <f t="shared" si="29"/>
        <v>#VALUE!</v>
      </c>
      <c r="AX23" s="12"/>
      <c r="AY23" s="13">
        <f>+'Calendario PP'!H20</f>
        <v>6</v>
      </c>
      <c r="AZ23" s="13" t="e">
        <f t="shared" si="44"/>
        <v>#VALUE!</v>
      </c>
      <c r="BA23" s="13">
        <f t="shared" ref="BA23:BA35" si="51">AT23+AY23</f>
        <v>11</v>
      </c>
      <c r="BB23" s="17">
        <f t="shared" si="32"/>
        <v>0</v>
      </c>
      <c r="BC23" s="18" t="e">
        <f t="shared" si="33"/>
        <v>#VALUE!</v>
      </c>
      <c r="BD23" s="18" t="e">
        <f t="shared" si="34"/>
        <v>#VALUE!</v>
      </c>
      <c r="BE23" s="55" t="e">
        <f>IF(BC23&gt;='Calendario PP'!W20,"Aceptable",IF(BC23&lt;='Calendario PP'!X20,"En riesgo","En progreso"))</f>
        <v>#VALUE!</v>
      </c>
      <c r="BF23" s="55" t="e">
        <f>+IF(BC23&gt;='Calendario PP'!S20,"Aceptable",IF(BC23&lt;='Calendario PP'!T20,"En riesgo","En progreso"))</f>
        <v>#VALUE!</v>
      </c>
    </row>
    <row r="24" spans="1:58" s="50" customFormat="1" ht="40.5" customHeight="1" x14ac:dyDescent="0.25">
      <c r="A24" s="11">
        <v>18</v>
      </c>
      <c r="B24" s="58" t="s">
        <v>34</v>
      </c>
      <c r="C24" s="59" t="s">
        <v>116</v>
      </c>
      <c r="D24" s="51" t="s">
        <v>59</v>
      </c>
      <c r="E24" s="60">
        <v>12</v>
      </c>
      <c r="F24" s="53" t="s">
        <v>126</v>
      </c>
      <c r="G24" s="11"/>
      <c r="H24" s="54">
        <v>0</v>
      </c>
      <c r="I24" s="61">
        <v>1</v>
      </c>
      <c r="J24" s="13">
        <f t="shared" si="0"/>
        <v>0</v>
      </c>
      <c r="K24" s="13">
        <f t="shared" si="1"/>
        <v>1</v>
      </c>
      <c r="L24" s="14">
        <f t="shared" si="2"/>
        <v>0</v>
      </c>
      <c r="M24" s="15">
        <f t="shared" si="3"/>
        <v>0</v>
      </c>
      <c r="N24" s="16">
        <f t="shared" si="4"/>
        <v>0</v>
      </c>
      <c r="O24" s="12"/>
      <c r="P24" s="13">
        <f>'Calendario PP'!D21</f>
        <v>0</v>
      </c>
      <c r="Q24" s="13">
        <f t="shared" si="5"/>
        <v>0</v>
      </c>
      <c r="R24" s="13">
        <f t="shared" si="6"/>
        <v>1</v>
      </c>
      <c r="S24" s="17" t="e">
        <f t="shared" si="7"/>
        <v>#DIV/0!</v>
      </c>
      <c r="T24" s="18">
        <f t="shared" si="8"/>
        <v>0</v>
      </c>
      <c r="U24" s="18">
        <f t="shared" si="9"/>
        <v>0</v>
      </c>
      <c r="V24" s="12">
        <v>0</v>
      </c>
      <c r="W24" s="61">
        <v>1</v>
      </c>
      <c r="X24" s="13">
        <f t="shared" si="10"/>
        <v>0</v>
      </c>
      <c r="Y24" s="13">
        <f t="shared" si="11"/>
        <v>2</v>
      </c>
      <c r="Z24" s="17">
        <f t="shared" si="12"/>
        <v>0</v>
      </c>
      <c r="AA24" s="18">
        <f t="shared" si="13"/>
        <v>0</v>
      </c>
      <c r="AB24" s="18">
        <f t="shared" si="14"/>
        <v>0</v>
      </c>
      <c r="AC24" s="12">
        <v>1</v>
      </c>
      <c r="AD24" s="61">
        <v>1</v>
      </c>
      <c r="AE24" s="13">
        <f t="shared" si="41"/>
        <v>1</v>
      </c>
      <c r="AF24" s="13">
        <f t="shared" si="45"/>
        <v>3</v>
      </c>
      <c r="AG24" s="17">
        <f t="shared" si="35"/>
        <v>1</v>
      </c>
      <c r="AH24" s="18">
        <f t="shared" si="46"/>
        <v>0.33333333333333331</v>
      </c>
      <c r="AI24" s="18" t="e">
        <f t="shared" si="19"/>
        <v>#DIV/0!</v>
      </c>
      <c r="AJ24" s="54">
        <v>1</v>
      </c>
      <c r="AK24" s="61">
        <v>1</v>
      </c>
      <c r="AL24" s="13">
        <f t="shared" si="42"/>
        <v>2</v>
      </c>
      <c r="AM24" s="13">
        <f t="shared" si="47"/>
        <v>4</v>
      </c>
      <c r="AN24" s="17">
        <f t="shared" si="37"/>
        <v>1</v>
      </c>
      <c r="AO24" s="18">
        <f t="shared" si="48"/>
        <v>0.5</v>
      </c>
      <c r="AP24" s="18">
        <f t="shared" si="24"/>
        <v>0.16666666666666666</v>
      </c>
      <c r="AQ24" s="12">
        <v>1</v>
      </c>
      <c r="AR24" s="61">
        <v>1</v>
      </c>
      <c r="AS24" s="13">
        <f t="shared" si="43"/>
        <v>3</v>
      </c>
      <c r="AT24" s="13">
        <f t="shared" si="49"/>
        <v>5</v>
      </c>
      <c r="AU24" s="17">
        <f t="shared" si="39"/>
        <v>1</v>
      </c>
      <c r="AV24" s="18">
        <f t="shared" si="50"/>
        <v>0.6</v>
      </c>
      <c r="AW24" s="18">
        <f t="shared" si="29"/>
        <v>0.25</v>
      </c>
      <c r="AX24" s="12"/>
      <c r="AY24" s="13">
        <f>+'Calendario PP'!H21</f>
        <v>6</v>
      </c>
      <c r="AZ24" s="13">
        <f t="shared" si="44"/>
        <v>3</v>
      </c>
      <c r="BA24" s="13">
        <f t="shared" si="51"/>
        <v>11</v>
      </c>
      <c r="BB24" s="17">
        <f t="shared" si="32"/>
        <v>0</v>
      </c>
      <c r="BC24" s="18">
        <f t="shared" si="33"/>
        <v>0.27272727272727271</v>
      </c>
      <c r="BD24" s="18">
        <f t="shared" si="34"/>
        <v>0.25</v>
      </c>
      <c r="BE24" s="55" t="str">
        <f>IF(BC24&gt;='Calendario PP'!W21,"Aceptable",IF(BC24&lt;='Calendario PP'!X21,"En riesgo","En progreso"))</f>
        <v>En riesgo</v>
      </c>
      <c r="BF24" s="55" t="str">
        <f>+IF(BC24&gt;='Calendario PP'!S21,"Aceptable",IF(BC24&lt;='Calendario PP'!T21,"En riesgo","En progreso"))</f>
        <v>En riesgo</v>
      </c>
    </row>
    <row r="25" spans="1:58" s="50" customFormat="1" ht="40.5" customHeight="1" x14ac:dyDescent="0.25">
      <c r="A25" s="11">
        <v>19</v>
      </c>
      <c r="B25" s="58" t="s">
        <v>34</v>
      </c>
      <c r="C25" s="59" t="s">
        <v>117</v>
      </c>
      <c r="D25" s="51" t="s">
        <v>60</v>
      </c>
      <c r="E25" s="60">
        <v>12</v>
      </c>
      <c r="F25" s="53" t="s">
        <v>125</v>
      </c>
      <c r="G25" s="11"/>
      <c r="H25" s="54">
        <v>1</v>
      </c>
      <c r="I25" s="61">
        <v>1</v>
      </c>
      <c r="J25" s="13">
        <f t="shared" si="0"/>
        <v>1</v>
      </c>
      <c r="K25" s="13">
        <f t="shared" si="1"/>
        <v>1</v>
      </c>
      <c r="L25" s="14">
        <f t="shared" si="2"/>
        <v>1</v>
      </c>
      <c r="M25" s="15">
        <f t="shared" si="3"/>
        <v>1</v>
      </c>
      <c r="N25" s="16">
        <f t="shared" si="4"/>
        <v>8.3333333333333329E-2</v>
      </c>
      <c r="O25" s="12"/>
      <c r="P25" s="13">
        <f>'Calendario PP'!D22</f>
        <v>0</v>
      </c>
      <c r="Q25" s="13">
        <f t="shared" si="5"/>
        <v>1</v>
      </c>
      <c r="R25" s="13">
        <f t="shared" si="6"/>
        <v>1</v>
      </c>
      <c r="S25" s="17" t="e">
        <f t="shared" si="7"/>
        <v>#DIV/0!</v>
      </c>
      <c r="T25" s="18">
        <f t="shared" si="8"/>
        <v>1</v>
      </c>
      <c r="U25" s="18">
        <f t="shared" si="9"/>
        <v>8.3333333333333329E-2</v>
      </c>
      <c r="V25" s="12">
        <v>1</v>
      </c>
      <c r="W25" s="61">
        <v>1</v>
      </c>
      <c r="X25" s="13">
        <f t="shared" si="10"/>
        <v>2</v>
      </c>
      <c r="Y25" s="13">
        <f t="shared" si="11"/>
        <v>2</v>
      </c>
      <c r="Z25" s="17">
        <f t="shared" si="12"/>
        <v>1</v>
      </c>
      <c r="AA25" s="18">
        <f t="shared" si="13"/>
        <v>1</v>
      </c>
      <c r="AB25" s="18">
        <f t="shared" si="14"/>
        <v>0.16666666666666666</v>
      </c>
      <c r="AC25" s="12">
        <v>1</v>
      </c>
      <c r="AD25" s="61">
        <v>1</v>
      </c>
      <c r="AE25" s="13">
        <f t="shared" si="41"/>
        <v>3</v>
      </c>
      <c r="AF25" s="13">
        <f t="shared" si="45"/>
        <v>3</v>
      </c>
      <c r="AG25" s="17">
        <f t="shared" si="35"/>
        <v>1</v>
      </c>
      <c r="AH25" s="18">
        <f t="shared" si="46"/>
        <v>1</v>
      </c>
      <c r="AI25" s="18">
        <f t="shared" si="19"/>
        <v>3</v>
      </c>
      <c r="AJ25" s="54">
        <v>0</v>
      </c>
      <c r="AK25" s="61">
        <v>1</v>
      </c>
      <c r="AL25" s="13">
        <f t="shared" si="42"/>
        <v>3</v>
      </c>
      <c r="AM25" s="13">
        <f t="shared" si="47"/>
        <v>4</v>
      </c>
      <c r="AN25" s="17">
        <f t="shared" si="37"/>
        <v>0</v>
      </c>
      <c r="AO25" s="18">
        <f t="shared" si="48"/>
        <v>0.75</v>
      </c>
      <c r="AP25" s="18">
        <f t="shared" si="24"/>
        <v>0.25</v>
      </c>
      <c r="AQ25" s="12">
        <v>1</v>
      </c>
      <c r="AR25" s="61">
        <v>1</v>
      </c>
      <c r="AS25" s="13">
        <f t="shared" si="43"/>
        <v>4</v>
      </c>
      <c r="AT25" s="13">
        <f t="shared" si="49"/>
        <v>5</v>
      </c>
      <c r="AU25" s="17">
        <f t="shared" si="39"/>
        <v>1</v>
      </c>
      <c r="AV25" s="18">
        <f t="shared" si="50"/>
        <v>0.8</v>
      </c>
      <c r="AW25" s="18">
        <f t="shared" si="29"/>
        <v>0.33333333333333331</v>
      </c>
      <c r="AX25" s="12"/>
      <c r="AY25" s="13">
        <f>+'Calendario PP'!H22</f>
        <v>0</v>
      </c>
      <c r="AZ25" s="13">
        <f t="shared" si="44"/>
        <v>4</v>
      </c>
      <c r="BA25" s="13">
        <f t="shared" si="51"/>
        <v>5</v>
      </c>
      <c r="BB25" s="17" t="e">
        <f t="shared" si="32"/>
        <v>#DIV/0!</v>
      </c>
      <c r="BC25" s="18">
        <f t="shared" si="33"/>
        <v>0.8</v>
      </c>
      <c r="BD25" s="18">
        <f t="shared" si="34"/>
        <v>0.33333333333333331</v>
      </c>
      <c r="BE25" s="55" t="str">
        <f>IF(BC25&gt;='Calendario PP'!W22,"Aceptable",IF(BC25&lt;='Calendario PP'!X22,"En riesgo","En progreso"))</f>
        <v>Aceptable</v>
      </c>
      <c r="BF25" s="55" t="str">
        <f>+IF(BC25&gt;='Calendario PP'!S22,"Aceptable",IF(BC25&lt;='Calendario PP'!T22,"En riesgo","En progreso"))</f>
        <v>En riesgo</v>
      </c>
    </row>
    <row r="26" spans="1:58" s="50" customFormat="1" ht="40.5" customHeight="1" x14ac:dyDescent="0.25">
      <c r="A26" s="11">
        <v>20</v>
      </c>
      <c r="B26" s="58" t="s">
        <v>34</v>
      </c>
      <c r="C26" s="59" t="s">
        <v>118</v>
      </c>
      <c r="D26" s="51" t="s">
        <v>61</v>
      </c>
      <c r="E26" s="60">
        <v>1</v>
      </c>
      <c r="F26" s="53" t="s">
        <v>127</v>
      </c>
      <c r="G26" s="11"/>
      <c r="H26" s="54">
        <v>0</v>
      </c>
      <c r="I26" s="61">
        <f>+'Calendario PP'!C23</f>
        <v>0</v>
      </c>
      <c r="J26" s="13">
        <f t="shared" si="0"/>
        <v>0</v>
      </c>
      <c r="K26" s="13">
        <f t="shared" si="1"/>
        <v>0</v>
      </c>
      <c r="L26" s="14" t="e">
        <f t="shared" si="2"/>
        <v>#DIV/0!</v>
      </c>
      <c r="M26" s="15" t="e">
        <f t="shared" si="3"/>
        <v>#DIV/0!</v>
      </c>
      <c r="N26" s="16">
        <f t="shared" si="4"/>
        <v>0</v>
      </c>
      <c r="O26" s="12"/>
      <c r="P26" s="13">
        <f>'Calendario PP'!D23</f>
        <v>0</v>
      </c>
      <c r="Q26" s="13">
        <f t="shared" si="5"/>
        <v>0</v>
      </c>
      <c r="R26" s="13">
        <f t="shared" si="6"/>
        <v>0</v>
      </c>
      <c r="S26" s="17" t="e">
        <f t="shared" si="7"/>
        <v>#DIV/0!</v>
      </c>
      <c r="T26" s="18" t="e">
        <f t="shared" si="8"/>
        <v>#DIV/0!</v>
      </c>
      <c r="U26" s="18">
        <f t="shared" si="9"/>
        <v>0</v>
      </c>
      <c r="V26" s="12">
        <v>0</v>
      </c>
      <c r="W26" s="61">
        <f>+'Calendario PP'!Q23</f>
        <v>1</v>
      </c>
      <c r="X26" s="13">
        <f t="shared" si="10"/>
        <v>0</v>
      </c>
      <c r="Y26" s="13">
        <f t="shared" si="11"/>
        <v>1</v>
      </c>
      <c r="Z26" s="17">
        <f t="shared" si="12"/>
        <v>0</v>
      </c>
      <c r="AA26" s="18">
        <f t="shared" si="13"/>
        <v>0</v>
      </c>
      <c r="AB26" s="18">
        <f t="shared" si="14"/>
        <v>0</v>
      </c>
      <c r="AC26" s="12">
        <v>0</v>
      </c>
      <c r="AD26" s="61">
        <f>+'Calendario PP'!X23</f>
        <v>0</v>
      </c>
      <c r="AE26" s="13">
        <f t="shared" si="41"/>
        <v>0</v>
      </c>
      <c r="AF26" s="13">
        <f t="shared" si="45"/>
        <v>1</v>
      </c>
      <c r="AG26" s="17" t="e">
        <f t="shared" si="35"/>
        <v>#DIV/0!</v>
      </c>
      <c r="AH26" s="18">
        <f t="shared" si="46"/>
        <v>0</v>
      </c>
      <c r="AI26" s="18" t="e">
        <f t="shared" si="19"/>
        <v>#DIV/0!</v>
      </c>
      <c r="AJ26" s="54">
        <v>0</v>
      </c>
      <c r="AK26" s="61">
        <f>+'Calendario PP'!AE23</f>
        <v>0</v>
      </c>
      <c r="AL26" s="13">
        <f t="shared" si="42"/>
        <v>0</v>
      </c>
      <c r="AM26" s="13">
        <f t="shared" si="47"/>
        <v>1</v>
      </c>
      <c r="AN26" s="17" t="e">
        <f t="shared" si="37"/>
        <v>#DIV/0!</v>
      </c>
      <c r="AO26" s="18">
        <f t="shared" si="48"/>
        <v>0</v>
      </c>
      <c r="AP26" s="18">
        <f t="shared" si="24"/>
        <v>0</v>
      </c>
      <c r="AQ26" s="12" t="s">
        <v>130</v>
      </c>
      <c r="AR26" s="61">
        <f>+'Calendario PP'!AL23</f>
        <v>0</v>
      </c>
      <c r="AS26" s="13" t="e">
        <f t="shared" si="43"/>
        <v>#VALUE!</v>
      </c>
      <c r="AT26" s="13">
        <f t="shared" si="49"/>
        <v>1</v>
      </c>
      <c r="AU26" s="17" t="e">
        <f t="shared" si="39"/>
        <v>#VALUE!</v>
      </c>
      <c r="AV26" s="18" t="e">
        <f t="shared" si="50"/>
        <v>#VALUE!</v>
      </c>
      <c r="AW26" s="18" t="e">
        <f t="shared" si="29"/>
        <v>#VALUE!</v>
      </c>
      <c r="AX26" s="12"/>
      <c r="AY26" s="13">
        <f>+'Calendario PP'!H23</f>
        <v>0</v>
      </c>
      <c r="AZ26" s="13" t="e">
        <f t="shared" si="44"/>
        <v>#VALUE!</v>
      </c>
      <c r="BA26" s="13">
        <f t="shared" si="51"/>
        <v>1</v>
      </c>
      <c r="BB26" s="17" t="e">
        <f t="shared" si="32"/>
        <v>#DIV/0!</v>
      </c>
      <c r="BC26" s="18" t="e">
        <f t="shared" si="33"/>
        <v>#VALUE!</v>
      </c>
      <c r="BD26" s="18" t="e">
        <f t="shared" si="34"/>
        <v>#VALUE!</v>
      </c>
      <c r="BE26" s="55" t="e">
        <f>IF(BC26&gt;='Calendario PP'!W23,"Aceptable",IF(BC26&lt;='Calendario PP'!X23,"En riesgo","En progreso"))</f>
        <v>#VALUE!</v>
      </c>
      <c r="BF26" s="55" t="e">
        <f>+IF(BC26&gt;='Calendario PP'!S23,"Aceptable",IF(BC26&lt;='Calendario PP'!T23,"En riesgo","En progreso"))</f>
        <v>#VALUE!</v>
      </c>
    </row>
    <row r="27" spans="1:58" s="85" customFormat="1" ht="40.5" customHeight="1" x14ac:dyDescent="0.25">
      <c r="A27" s="11">
        <v>21</v>
      </c>
      <c r="B27" s="58" t="s">
        <v>34</v>
      </c>
      <c r="C27" s="59" t="s">
        <v>100</v>
      </c>
      <c r="D27" s="51" t="s">
        <v>62</v>
      </c>
      <c r="E27" s="60">
        <v>480</v>
      </c>
      <c r="F27" s="83" t="s">
        <v>70</v>
      </c>
      <c r="G27" s="11"/>
      <c r="H27" s="58">
        <v>10</v>
      </c>
      <c r="I27" s="61">
        <v>40</v>
      </c>
      <c r="J27" s="13">
        <f t="shared" si="0"/>
        <v>10</v>
      </c>
      <c r="K27" s="13">
        <f t="shared" si="1"/>
        <v>40</v>
      </c>
      <c r="L27" s="14">
        <f t="shared" si="2"/>
        <v>0.25</v>
      </c>
      <c r="M27" s="15">
        <f t="shared" si="3"/>
        <v>0.25</v>
      </c>
      <c r="N27" s="16">
        <f t="shared" si="4"/>
        <v>2.0833333333333332E-2</v>
      </c>
      <c r="O27" s="12"/>
      <c r="P27" s="12">
        <f>'Calendario PP'!D24</f>
        <v>0</v>
      </c>
      <c r="Q27" s="12">
        <f t="shared" si="5"/>
        <v>10</v>
      </c>
      <c r="R27" s="12">
        <f t="shared" si="6"/>
        <v>40</v>
      </c>
      <c r="S27" s="84" t="e">
        <f t="shared" si="7"/>
        <v>#DIV/0!</v>
      </c>
      <c r="T27" s="55">
        <f t="shared" si="8"/>
        <v>0.25</v>
      </c>
      <c r="U27" s="55">
        <f t="shared" si="9"/>
        <v>2.0833333333333332E-2</v>
      </c>
      <c r="V27" s="12">
        <v>5</v>
      </c>
      <c r="W27" s="61">
        <v>40</v>
      </c>
      <c r="X27" s="13">
        <f t="shared" si="10"/>
        <v>15</v>
      </c>
      <c r="Y27" s="13">
        <f t="shared" si="11"/>
        <v>80</v>
      </c>
      <c r="Z27" s="17">
        <f t="shared" si="12"/>
        <v>0.125</v>
      </c>
      <c r="AA27" s="18">
        <f t="shared" si="13"/>
        <v>0.1875</v>
      </c>
      <c r="AB27" s="18">
        <f t="shared" si="14"/>
        <v>3.125E-2</v>
      </c>
      <c r="AC27" s="12">
        <v>155</v>
      </c>
      <c r="AD27" s="61">
        <v>40</v>
      </c>
      <c r="AE27" s="13">
        <f t="shared" si="41"/>
        <v>170</v>
      </c>
      <c r="AF27" s="13">
        <f t="shared" si="45"/>
        <v>120</v>
      </c>
      <c r="AG27" s="17">
        <f t="shared" si="35"/>
        <v>3.875</v>
      </c>
      <c r="AH27" s="18">
        <f t="shared" si="46"/>
        <v>1.4166666666666667</v>
      </c>
      <c r="AI27" s="18">
        <f t="shared" si="19"/>
        <v>680</v>
      </c>
      <c r="AJ27" s="58">
        <v>25</v>
      </c>
      <c r="AK27" s="61">
        <v>40</v>
      </c>
      <c r="AL27" s="13">
        <f t="shared" si="42"/>
        <v>195</v>
      </c>
      <c r="AM27" s="13">
        <f t="shared" si="47"/>
        <v>160</v>
      </c>
      <c r="AN27" s="17">
        <f t="shared" si="37"/>
        <v>0.625</v>
      </c>
      <c r="AO27" s="18">
        <f t="shared" si="48"/>
        <v>1.21875</v>
      </c>
      <c r="AP27" s="18">
        <f t="shared" si="24"/>
        <v>0.40625</v>
      </c>
      <c r="AQ27" s="12">
        <v>50</v>
      </c>
      <c r="AR27" s="61">
        <v>40</v>
      </c>
      <c r="AS27" s="13">
        <f t="shared" si="43"/>
        <v>245</v>
      </c>
      <c r="AT27" s="13">
        <f t="shared" si="49"/>
        <v>200</v>
      </c>
      <c r="AU27" s="17">
        <f t="shared" si="39"/>
        <v>1.25</v>
      </c>
      <c r="AV27" s="18">
        <f t="shared" si="50"/>
        <v>1.2250000000000001</v>
      </c>
      <c r="AW27" s="18">
        <f t="shared" si="29"/>
        <v>0.51041666666666663</v>
      </c>
      <c r="AX27" s="12"/>
      <c r="AY27" s="13">
        <f>+'Calendario PP'!H24</f>
        <v>0</v>
      </c>
      <c r="AZ27" s="13">
        <f t="shared" si="44"/>
        <v>245</v>
      </c>
      <c r="BA27" s="13">
        <f t="shared" si="51"/>
        <v>200</v>
      </c>
      <c r="BB27" s="84" t="e">
        <f t="shared" si="32"/>
        <v>#DIV/0!</v>
      </c>
      <c r="BC27" s="55">
        <f t="shared" si="33"/>
        <v>1.2250000000000001</v>
      </c>
      <c r="BD27" s="55">
        <f t="shared" si="34"/>
        <v>0.51041666666666663</v>
      </c>
      <c r="BE27" s="55" t="str">
        <f>IF(BC27&gt;='Calendario PP'!W24,"Aceptable",IF(BC27&lt;='Calendario PP'!X24,"En riesgo","En progreso"))</f>
        <v>Aceptable</v>
      </c>
      <c r="BF27" s="55" t="str">
        <f>+IF(BC27&gt;='Calendario PP'!S24,"Aceptable",IF(BC27&lt;='Calendario PP'!T24,"En riesgo","En progreso"))</f>
        <v>En riesgo</v>
      </c>
    </row>
    <row r="28" spans="1:58" s="50" customFormat="1" ht="40.5" customHeight="1" x14ac:dyDescent="0.25">
      <c r="A28" s="11">
        <v>22</v>
      </c>
      <c r="B28" s="58" t="s">
        <v>34</v>
      </c>
      <c r="C28" s="59" t="s">
        <v>96</v>
      </c>
      <c r="D28" s="51" t="s">
        <v>62</v>
      </c>
      <c r="E28" s="60">
        <v>200</v>
      </c>
      <c r="F28" s="53" t="s">
        <v>70</v>
      </c>
      <c r="G28" s="11"/>
      <c r="H28" s="58">
        <v>10</v>
      </c>
      <c r="I28" s="61">
        <f>+'Calendario PP'!C25</f>
        <v>4</v>
      </c>
      <c r="J28" s="13">
        <f t="shared" si="0"/>
        <v>10</v>
      </c>
      <c r="K28" s="13">
        <f t="shared" si="1"/>
        <v>4</v>
      </c>
      <c r="L28" s="14">
        <f t="shared" si="2"/>
        <v>2.5</v>
      </c>
      <c r="M28" s="15">
        <f t="shared" si="3"/>
        <v>2.5</v>
      </c>
      <c r="N28" s="16">
        <f t="shared" si="4"/>
        <v>0.05</v>
      </c>
      <c r="O28" s="12"/>
      <c r="P28" s="13">
        <f>'Calendario PP'!D25</f>
        <v>4</v>
      </c>
      <c r="Q28" s="13">
        <f t="shared" si="5"/>
        <v>10</v>
      </c>
      <c r="R28" s="13">
        <f t="shared" si="6"/>
        <v>8</v>
      </c>
      <c r="S28" s="17">
        <f t="shared" si="7"/>
        <v>0</v>
      </c>
      <c r="T28" s="18">
        <f t="shared" si="8"/>
        <v>1.25</v>
      </c>
      <c r="U28" s="18">
        <f t="shared" si="9"/>
        <v>0.05</v>
      </c>
      <c r="V28" s="12">
        <v>5</v>
      </c>
      <c r="W28" s="61">
        <v>8</v>
      </c>
      <c r="X28" s="13">
        <f t="shared" si="10"/>
        <v>15</v>
      </c>
      <c r="Y28" s="13">
        <f t="shared" si="11"/>
        <v>16</v>
      </c>
      <c r="Z28" s="17">
        <f t="shared" si="12"/>
        <v>0.625</v>
      </c>
      <c r="AA28" s="18">
        <f t="shared" si="13"/>
        <v>0.9375</v>
      </c>
      <c r="AB28" s="18">
        <f t="shared" si="14"/>
        <v>7.4999999999999997E-2</v>
      </c>
      <c r="AC28" s="12">
        <v>70</v>
      </c>
      <c r="AD28" s="61">
        <v>8</v>
      </c>
      <c r="AE28" s="13">
        <f t="shared" si="41"/>
        <v>85</v>
      </c>
      <c r="AF28" s="13">
        <f t="shared" si="45"/>
        <v>24</v>
      </c>
      <c r="AG28" s="17">
        <f t="shared" si="35"/>
        <v>8.75</v>
      </c>
      <c r="AH28" s="18">
        <f t="shared" si="46"/>
        <v>3.5416666666666665</v>
      </c>
      <c r="AI28" s="18">
        <f t="shared" si="19"/>
        <v>34</v>
      </c>
      <c r="AJ28" s="58">
        <v>10</v>
      </c>
      <c r="AK28" s="61">
        <v>8</v>
      </c>
      <c r="AL28" s="13">
        <f t="shared" si="42"/>
        <v>95</v>
      </c>
      <c r="AM28" s="13">
        <f t="shared" si="47"/>
        <v>32</v>
      </c>
      <c r="AN28" s="17">
        <f t="shared" si="37"/>
        <v>1.25</v>
      </c>
      <c r="AO28" s="18">
        <f t="shared" si="48"/>
        <v>2.96875</v>
      </c>
      <c r="AP28" s="18">
        <f t="shared" si="24"/>
        <v>0.47499999999999998</v>
      </c>
      <c r="AQ28" s="12">
        <v>50</v>
      </c>
      <c r="AR28" s="61">
        <v>8</v>
      </c>
      <c r="AS28" s="13">
        <f t="shared" si="43"/>
        <v>145</v>
      </c>
      <c r="AT28" s="13">
        <f t="shared" si="49"/>
        <v>40</v>
      </c>
      <c r="AU28" s="17">
        <f t="shared" si="39"/>
        <v>6.25</v>
      </c>
      <c r="AV28" s="18">
        <f t="shared" si="50"/>
        <v>3.625</v>
      </c>
      <c r="AW28" s="18">
        <f t="shared" si="29"/>
        <v>0.72499999999999998</v>
      </c>
      <c r="AX28" s="12"/>
      <c r="AY28" s="13">
        <f>+'Calendario PP'!H25</f>
        <v>23</v>
      </c>
      <c r="AZ28" s="13">
        <f t="shared" si="44"/>
        <v>145</v>
      </c>
      <c r="BA28" s="13">
        <f t="shared" si="51"/>
        <v>63</v>
      </c>
      <c r="BB28" s="17">
        <f t="shared" si="32"/>
        <v>0</v>
      </c>
      <c r="BC28" s="18">
        <f t="shared" si="33"/>
        <v>2.3015873015873014</v>
      </c>
      <c r="BD28" s="18">
        <f t="shared" si="34"/>
        <v>0.72499999999999998</v>
      </c>
      <c r="BE28" s="55" t="str">
        <f>IF(BC28&gt;='Calendario PP'!W25,"Aceptable",IF(BC28&lt;='Calendario PP'!X25,"En riesgo","En progreso"))</f>
        <v>En riesgo</v>
      </c>
      <c r="BF28" s="55" t="str">
        <f>+IF(BC28&gt;='Calendario PP'!S25,"Aceptable",IF(BC28&lt;='Calendario PP'!T25,"En riesgo","En progreso"))</f>
        <v>En riesgo</v>
      </c>
    </row>
    <row r="29" spans="1:58" s="50" customFormat="1" ht="40.5" customHeight="1" x14ac:dyDescent="0.25">
      <c r="A29" s="11">
        <v>23</v>
      </c>
      <c r="B29" s="58" t="s">
        <v>34</v>
      </c>
      <c r="C29" s="59" t="s">
        <v>63</v>
      </c>
      <c r="D29" s="51" t="s">
        <v>64</v>
      </c>
      <c r="E29" s="60">
        <v>2</v>
      </c>
      <c r="F29" s="53" t="s">
        <v>125</v>
      </c>
      <c r="G29" s="11"/>
      <c r="H29" s="54">
        <v>0</v>
      </c>
      <c r="I29" s="61">
        <f>+'Calendario PP'!C26</f>
        <v>0</v>
      </c>
      <c r="J29" s="13">
        <f t="shared" si="0"/>
        <v>0</v>
      </c>
      <c r="K29" s="13">
        <f t="shared" si="1"/>
        <v>0</v>
      </c>
      <c r="L29" s="14" t="e">
        <f t="shared" si="2"/>
        <v>#DIV/0!</v>
      </c>
      <c r="M29" s="15" t="e">
        <f t="shared" si="3"/>
        <v>#DIV/0!</v>
      </c>
      <c r="N29" s="16">
        <f t="shared" si="4"/>
        <v>0</v>
      </c>
      <c r="O29" s="12"/>
      <c r="P29" s="13">
        <f>'Calendario PP'!D26</f>
        <v>0</v>
      </c>
      <c r="Q29" s="13">
        <f t="shared" si="5"/>
        <v>0</v>
      </c>
      <c r="R29" s="13">
        <f t="shared" si="6"/>
        <v>0</v>
      </c>
      <c r="S29" s="17" t="e">
        <f t="shared" si="7"/>
        <v>#DIV/0!</v>
      </c>
      <c r="T29" s="18" t="e">
        <f t="shared" si="8"/>
        <v>#DIV/0!</v>
      </c>
      <c r="U29" s="18">
        <f t="shared" si="9"/>
        <v>0</v>
      </c>
      <c r="V29" s="12">
        <v>0</v>
      </c>
      <c r="W29" s="61">
        <f>+'Calendario PP'!Q26</f>
        <v>2</v>
      </c>
      <c r="X29" s="13">
        <f t="shared" si="10"/>
        <v>0</v>
      </c>
      <c r="Y29" s="13">
        <f t="shared" si="11"/>
        <v>2</v>
      </c>
      <c r="Z29" s="17">
        <f t="shared" si="12"/>
        <v>0</v>
      </c>
      <c r="AA29" s="18">
        <f t="shared" si="13"/>
        <v>0</v>
      </c>
      <c r="AB29" s="18">
        <f t="shared" si="14"/>
        <v>0</v>
      </c>
      <c r="AC29" s="12">
        <v>1</v>
      </c>
      <c r="AD29" s="61">
        <f>+'Calendario PP'!X26</f>
        <v>0</v>
      </c>
      <c r="AE29" s="13">
        <f t="shared" si="41"/>
        <v>1</v>
      </c>
      <c r="AF29" s="13">
        <f t="shared" si="45"/>
        <v>2</v>
      </c>
      <c r="AG29" s="17" t="e">
        <f t="shared" si="35"/>
        <v>#DIV/0!</v>
      </c>
      <c r="AH29" s="18">
        <f t="shared" si="46"/>
        <v>0.5</v>
      </c>
      <c r="AI29" s="18" t="e">
        <f t="shared" si="19"/>
        <v>#DIV/0!</v>
      </c>
      <c r="AJ29" s="54">
        <v>0</v>
      </c>
      <c r="AK29" s="61">
        <f>+'Calendario PP'!AE26</f>
        <v>0</v>
      </c>
      <c r="AL29" s="13">
        <f t="shared" si="42"/>
        <v>1</v>
      </c>
      <c r="AM29" s="13">
        <f t="shared" si="47"/>
        <v>2</v>
      </c>
      <c r="AN29" s="17" t="e">
        <f t="shared" si="37"/>
        <v>#DIV/0!</v>
      </c>
      <c r="AO29" s="18">
        <f t="shared" si="48"/>
        <v>0.5</v>
      </c>
      <c r="AP29" s="18">
        <f t="shared" si="24"/>
        <v>0.5</v>
      </c>
      <c r="AQ29" s="12" t="s">
        <v>130</v>
      </c>
      <c r="AR29" s="61">
        <f>+'Calendario PP'!AL26</f>
        <v>0</v>
      </c>
      <c r="AS29" s="13" t="e">
        <f t="shared" si="43"/>
        <v>#VALUE!</v>
      </c>
      <c r="AT29" s="13">
        <f t="shared" si="49"/>
        <v>2</v>
      </c>
      <c r="AU29" s="17" t="e">
        <f t="shared" si="39"/>
        <v>#VALUE!</v>
      </c>
      <c r="AV29" s="18" t="e">
        <f t="shared" si="50"/>
        <v>#VALUE!</v>
      </c>
      <c r="AW29" s="18" t="e">
        <f t="shared" si="29"/>
        <v>#VALUE!</v>
      </c>
      <c r="AX29" s="12"/>
      <c r="AY29" s="13">
        <f>+'Calendario PP'!H26</f>
        <v>0</v>
      </c>
      <c r="AZ29" s="13" t="e">
        <f t="shared" si="44"/>
        <v>#VALUE!</v>
      </c>
      <c r="BA29" s="13">
        <f t="shared" si="51"/>
        <v>2</v>
      </c>
      <c r="BB29" s="17" t="e">
        <f t="shared" si="32"/>
        <v>#DIV/0!</v>
      </c>
      <c r="BC29" s="18" t="e">
        <f t="shared" si="33"/>
        <v>#VALUE!</v>
      </c>
      <c r="BD29" s="18" t="e">
        <f t="shared" si="34"/>
        <v>#VALUE!</v>
      </c>
      <c r="BE29" s="55" t="e">
        <f>IF(BC29&gt;='Calendario PP'!W26,"Aceptable",IF(BC29&lt;='Calendario PP'!X26,"En riesgo","En progreso"))</f>
        <v>#VALUE!</v>
      </c>
      <c r="BF29" s="55" t="e">
        <f>+IF(BC29&gt;='Calendario PP'!S26,"Aceptable",IF(BC29&lt;='Calendario PP'!T26,"En riesgo","En progreso"))</f>
        <v>#VALUE!</v>
      </c>
    </row>
    <row r="30" spans="1:58" s="85" customFormat="1" ht="40.5" customHeight="1" x14ac:dyDescent="0.25">
      <c r="A30" s="11">
        <v>24</v>
      </c>
      <c r="B30" s="58" t="s">
        <v>34</v>
      </c>
      <c r="C30" s="59" t="s">
        <v>65</v>
      </c>
      <c r="D30" s="51" t="s">
        <v>62</v>
      </c>
      <c r="E30" s="60">
        <v>452</v>
      </c>
      <c r="F30" s="83" t="s">
        <v>70</v>
      </c>
      <c r="G30" s="11"/>
      <c r="H30" s="58">
        <v>111</v>
      </c>
      <c r="I30" s="61">
        <v>113</v>
      </c>
      <c r="J30" s="13">
        <f t="shared" si="0"/>
        <v>111</v>
      </c>
      <c r="K30" s="13">
        <f t="shared" si="1"/>
        <v>113</v>
      </c>
      <c r="L30" s="14">
        <f t="shared" si="2"/>
        <v>0.98230088495575218</v>
      </c>
      <c r="M30" s="15">
        <f t="shared" si="3"/>
        <v>0.98230088495575218</v>
      </c>
      <c r="N30" s="16">
        <f t="shared" si="4"/>
        <v>0.24557522123893805</v>
      </c>
      <c r="O30" s="12"/>
      <c r="P30" s="12">
        <f>'Calendario PP'!D27</f>
        <v>0</v>
      </c>
      <c r="Q30" s="12">
        <f t="shared" si="5"/>
        <v>111</v>
      </c>
      <c r="R30" s="12">
        <f t="shared" si="6"/>
        <v>113</v>
      </c>
      <c r="S30" s="84" t="e">
        <f t="shared" si="7"/>
        <v>#DIV/0!</v>
      </c>
      <c r="T30" s="55">
        <f t="shared" si="8"/>
        <v>0.98230088495575218</v>
      </c>
      <c r="U30" s="55">
        <f t="shared" si="9"/>
        <v>0.24557522123893805</v>
      </c>
      <c r="V30" s="12">
        <v>0</v>
      </c>
      <c r="W30" s="61">
        <v>0</v>
      </c>
      <c r="X30" s="13">
        <f t="shared" si="10"/>
        <v>111</v>
      </c>
      <c r="Y30" s="13">
        <f t="shared" si="11"/>
        <v>113</v>
      </c>
      <c r="Z30" s="17" t="e">
        <f t="shared" si="12"/>
        <v>#DIV/0!</v>
      </c>
      <c r="AA30" s="18">
        <f t="shared" si="13"/>
        <v>0.98230088495575218</v>
      </c>
      <c r="AB30" s="18">
        <f t="shared" si="14"/>
        <v>0.24557522123893805</v>
      </c>
      <c r="AC30" s="12">
        <v>0</v>
      </c>
      <c r="AD30" s="61">
        <v>0</v>
      </c>
      <c r="AE30" s="13">
        <f t="shared" si="41"/>
        <v>111</v>
      </c>
      <c r="AF30" s="13">
        <f t="shared" si="45"/>
        <v>113</v>
      </c>
      <c r="AG30" s="17" t="e">
        <f t="shared" si="35"/>
        <v>#DIV/0!</v>
      </c>
      <c r="AH30" s="18">
        <f t="shared" si="46"/>
        <v>0.98230088495575218</v>
      </c>
      <c r="AI30" s="18">
        <f t="shared" si="19"/>
        <v>113</v>
      </c>
      <c r="AJ30" s="58">
        <v>60</v>
      </c>
      <c r="AK30" s="61">
        <v>24</v>
      </c>
      <c r="AL30" s="13">
        <f t="shared" si="42"/>
        <v>171</v>
      </c>
      <c r="AM30" s="13">
        <f t="shared" si="47"/>
        <v>137</v>
      </c>
      <c r="AN30" s="17">
        <f t="shared" si="37"/>
        <v>2.5</v>
      </c>
      <c r="AO30" s="18">
        <f t="shared" si="48"/>
        <v>1.2481751824817517</v>
      </c>
      <c r="AP30" s="18">
        <f t="shared" si="24"/>
        <v>0.37831858407079644</v>
      </c>
      <c r="AQ30" s="12">
        <v>86</v>
      </c>
      <c r="AR30" s="61">
        <v>24</v>
      </c>
      <c r="AS30" s="13">
        <f t="shared" si="43"/>
        <v>257</v>
      </c>
      <c r="AT30" s="13">
        <f t="shared" si="49"/>
        <v>161</v>
      </c>
      <c r="AU30" s="17">
        <f t="shared" si="39"/>
        <v>3.5833333333333335</v>
      </c>
      <c r="AV30" s="18">
        <f t="shared" si="50"/>
        <v>1.5962732919254659</v>
      </c>
      <c r="AW30" s="18">
        <f t="shared" si="29"/>
        <v>0.56858407079646023</v>
      </c>
      <c r="AX30" s="12"/>
      <c r="AY30" s="13">
        <f>+'Calendario PP'!H27</f>
        <v>0</v>
      </c>
      <c r="AZ30" s="13">
        <f t="shared" si="44"/>
        <v>257</v>
      </c>
      <c r="BA30" s="13">
        <f t="shared" si="51"/>
        <v>161</v>
      </c>
      <c r="BB30" s="84" t="e">
        <f t="shared" si="32"/>
        <v>#DIV/0!</v>
      </c>
      <c r="BC30" s="55">
        <f t="shared" si="33"/>
        <v>1.5962732919254659</v>
      </c>
      <c r="BD30" s="55">
        <f t="shared" si="34"/>
        <v>0.56858407079646023</v>
      </c>
      <c r="BE30" s="55" t="str">
        <f>IF(BC30&gt;='Calendario PP'!W27,"Aceptable",IF(BC30&lt;='Calendario PP'!X27,"En riesgo","En progreso"))</f>
        <v>Aceptable</v>
      </c>
      <c r="BF30" s="55" t="str">
        <f>+IF(BC30&gt;='Calendario PP'!S27,"Aceptable",IF(BC30&lt;='Calendario PP'!T27,"En riesgo","En progreso"))</f>
        <v>En riesgo</v>
      </c>
    </row>
    <row r="31" spans="1:58" s="50" customFormat="1" ht="54.75" customHeight="1" x14ac:dyDescent="0.25">
      <c r="A31" s="11">
        <v>25</v>
      </c>
      <c r="B31" s="58" t="s">
        <v>34</v>
      </c>
      <c r="C31" s="59" t="s">
        <v>120</v>
      </c>
      <c r="D31" s="51" t="s">
        <v>62</v>
      </c>
      <c r="E31" s="60">
        <v>452</v>
      </c>
      <c r="F31" s="53" t="s">
        <v>128</v>
      </c>
      <c r="G31" s="11"/>
      <c r="H31" s="58">
        <v>111</v>
      </c>
      <c r="I31" s="61">
        <v>113</v>
      </c>
      <c r="J31" s="13">
        <f t="shared" si="0"/>
        <v>111</v>
      </c>
      <c r="K31" s="13">
        <f t="shared" si="1"/>
        <v>113</v>
      </c>
      <c r="L31" s="14">
        <f t="shared" si="2"/>
        <v>0.98230088495575218</v>
      </c>
      <c r="M31" s="15">
        <f t="shared" si="3"/>
        <v>0.98230088495575218</v>
      </c>
      <c r="N31" s="16">
        <f t="shared" si="4"/>
        <v>0.24557522123893805</v>
      </c>
      <c r="O31" s="12"/>
      <c r="P31" s="13">
        <f>'Calendario PP'!D28</f>
        <v>0</v>
      </c>
      <c r="Q31" s="13">
        <f t="shared" si="5"/>
        <v>111</v>
      </c>
      <c r="R31" s="13">
        <f t="shared" si="6"/>
        <v>113</v>
      </c>
      <c r="S31" s="17" t="e">
        <f t="shared" si="7"/>
        <v>#DIV/0!</v>
      </c>
      <c r="T31" s="18">
        <f t="shared" si="8"/>
        <v>0.98230088495575218</v>
      </c>
      <c r="U31" s="18">
        <f t="shared" si="9"/>
        <v>0.24557522123893805</v>
      </c>
      <c r="V31" s="12">
        <v>0</v>
      </c>
      <c r="W31" s="61">
        <v>0</v>
      </c>
      <c r="X31" s="13">
        <f t="shared" si="10"/>
        <v>111</v>
      </c>
      <c r="Y31" s="13">
        <f t="shared" si="11"/>
        <v>113</v>
      </c>
      <c r="Z31" s="17" t="e">
        <f t="shared" si="12"/>
        <v>#DIV/0!</v>
      </c>
      <c r="AA31" s="18">
        <f t="shared" si="13"/>
        <v>0.98230088495575218</v>
      </c>
      <c r="AB31" s="18">
        <f t="shared" si="14"/>
        <v>0.24557522123893805</v>
      </c>
      <c r="AC31" s="12">
        <v>0</v>
      </c>
      <c r="AD31" s="61">
        <v>0</v>
      </c>
      <c r="AE31" s="13">
        <f t="shared" si="41"/>
        <v>111</v>
      </c>
      <c r="AF31" s="13">
        <f t="shared" si="45"/>
        <v>113</v>
      </c>
      <c r="AG31" s="17" t="e">
        <f t="shared" si="35"/>
        <v>#DIV/0!</v>
      </c>
      <c r="AH31" s="18">
        <f t="shared" si="46"/>
        <v>0.98230088495575218</v>
      </c>
      <c r="AI31" s="18">
        <f t="shared" si="19"/>
        <v>113</v>
      </c>
      <c r="AJ31" s="58">
        <v>50</v>
      </c>
      <c r="AK31" s="61">
        <v>0</v>
      </c>
      <c r="AL31" s="13">
        <f t="shared" si="42"/>
        <v>161</v>
      </c>
      <c r="AM31" s="13">
        <f t="shared" si="47"/>
        <v>113</v>
      </c>
      <c r="AN31" s="17" t="e">
        <f t="shared" si="37"/>
        <v>#DIV/0!</v>
      </c>
      <c r="AO31" s="18">
        <f t="shared" si="48"/>
        <v>1.4247787610619469</v>
      </c>
      <c r="AP31" s="18">
        <f t="shared" si="24"/>
        <v>0.35619469026548672</v>
      </c>
      <c r="AQ31" s="12">
        <v>86</v>
      </c>
      <c r="AR31" s="61">
        <v>0</v>
      </c>
      <c r="AS31" s="13">
        <f t="shared" si="43"/>
        <v>247</v>
      </c>
      <c r="AT31" s="13">
        <f t="shared" si="49"/>
        <v>113</v>
      </c>
      <c r="AU31" s="17" t="e">
        <f t="shared" si="39"/>
        <v>#DIV/0!</v>
      </c>
      <c r="AV31" s="18">
        <f t="shared" si="50"/>
        <v>2.1858407079646018</v>
      </c>
      <c r="AW31" s="18">
        <f t="shared" si="29"/>
        <v>0.54646017699115046</v>
      </c>
      <c r="AX31" s="12"/>
      <c r="AY31" s="13">
        <f>+'Calendario PP'!H28</f>
        <v>113</v>
      </c>
      <c r="AZ31" s="13">
        <f t="shared" si="44"/>
        <v>247</v>
      </c>
      <c r="BA31" s="13">
        <f t="shared" si="51"/>
        <v>226</v>
      </c>
      <c r="BB31" s="17">
        <f t="shared" si="32"/>
        <v>0</v>
      </c>
      <c r="BC31" s="18">
        <f t="shared" si="33"/>
        <v>1.0929203539823009</v>
      </c>
      <c r="BD31" s="18">
        <f t="shared" si="34"/>
        <v>0.54646017699115046</v>
      </c>
      <c r="BE31" s="55" t="str">
        <f>IF(BC31&gt;='Calendario PP'!W28,"Aceptable",IF(BC31&lt;='Calendario PP'!X28,"En riesgo","En progreso"))</f>
        <v>En riesgo</v>
      </c>
      <c r="BF31" s="55" t="str">
        <f>+IF(BC31&gt;='Calendario PP'!S28,"Aceptable",IF(BC31&lt;='Calendario PP'!T28,"En riesgo","En progreso"))</f>
        <v>En riesgo</v>
      </c>
    </row>
    <row r="32" spans="1:58" s="85" customFormat="1" ht="40.5" customHeight="1" x14ac:dyDescent="0.25">
      <c r="A32" s="11">
        <v>26</v>
      </c>
      <c r="B32" s="58" t="s">
        <v>34</v>
      </c>
      <c r="C32" s="59" t="s">
        <v>66</v>
      </c>
      <c r="D32" s="51" t="s">
        <v>62</v>
      </c>
      <c r="E32" s="60">
        <v>100</v>
      </c>
      <c r="F32" s="83" t="s">
        <v>70</v>
      </c>
      <c r="G32" s="11"/>
      <c r="H32" s="58">
        <v>39</v>
      </c>
      <c r="I32" s="61">
        <v>8</v>
      </c>
      <c r="J32" s="13">
        <f t="shared" si="0"/>
        <v>39</v>
      </c>
      <c r="K32" s="13">
        <f t="shared" si="1"/>
        <v>8</v>
      </c>
      <c r="L32" s="14">
        <f t="shared" si="2"/>
        <v>4.875</v>
      </c>
      <c r="M32" s="15">
        <f t="shared" si="3"/>
        <v>4.875</v>
      </c>
      <c r="N32" s="16">
        <f t="shared" si="4"/>
        <v>0.39</v>
      </c>
      <c r="O32" s="12"/>
      <c r="P32" s="12">
        <f>'Calendario PP'!D29</f>
        <v>0</v>
      </c>
      <c r="Q32" s="12">
        <f t="shared" si="5"/>
        <v>39</v>
      </c>
      <c r="R32" s="12">
        <f t="shared" si="6"/>
        <v>8</v>
      </c>
      <c r="S32" s="84" t="e">
        <f t="shared" si="7"/>
        <v>#DIV/0!</v>
      </c>
      <c r="T32" s="55">
        <f t="shared" si="8"/>
        <v>4.875</v>
      </c>
      <c r="U32" s="55">
        <f t="shared" si="9"/>
        <v>0.39</v>
      </c>
      <c r="V32" s="12">
        <v>17</v>
      </c>
      <c r="W32" s="61">
        <v>8</v>
      </c>
      <c r="X32" s="13">
        <f t="shared" si="10"/>
        <v>56</v>
      </c>
      <c r="Y32" s="13">
        <f t="shared" si="11"/>
        <v>16</v>
      </c>
      <c r="Z32" s="17">
        <f t="shared" si="12"/>
        <v>2.125</v>
      </c>
      <c r="AA32" s="18">
        <f t="shared" si="13"/>
        <v>3.5</v>
      </c>
      <c r="AB32" s="18">
        <f t="shared" si="14"/>
        <v>0.56000000000000005</v>
      </c>
      <c r="AC32" s="12">
        <v>6</v>
      </c>
      <c r="AD32" s="61">
        <v>8</v>
      </c>
      <c r="AE32" s="13">
        <f t="shared" si="41"/>
        <v>62</v>
      </c>
      <c r="AF32" s="13">
        <f t="shared" si="45"/>
        <v>24</v>
      </c>
      <c r="AG32" s="17">
        <f t="shared" si="35"/>
        <v>0.75</v>
      </c>
      <c r="AH32" s="18">
        <f t="shared" si="46"/>
        <v>2.5833333333333335</v>
      </c>
      <c r="AI32" s="18">
        <f t="shared" si="19"/>
        <v>12.717948717948717</v>
      </c>
      <c r="AJ32" s="58">
        <v>10</v>
      </c>
      <c r="AK32" s="61">
        <v>8</v>
      </c>
      <c r="AL32" s="13">
        <f t="shared" si="42"/>
        <v>72</v>
      </c>
      <c r="AM32" s="13">
        <f t="shared" si="47"/>
        <v>32</v>
      </c>
      <c r="AN32" s="17">
        <f t="shared" si="37"/>
        <v>1.25</v>
      </c>
      <c r="AO32" s="18">
        <f t="shared" si="48"/>
        <v>2.25</v>
      </c>
      <c r="AP32" s="18">
        <f t="shared" si="24"/>
        <v>0.72</v>
      </c>
      <c r="AQ32" s="12">
        <v>24</v>
      </c>
      <c r="AR32" s="61">
        <v>8</v>
      </c>
      <c r="AS32" s="13">
        <f t="shared" si="43"/>
        <v>96</v>
      </c>
      <c r="AT32" s="13">
        <f t="shared" si="49"/>
        <v>40</v>
      </c>
      <c r="AU32" s="17">
        <f t="shared" si="39"/>
        <v>3</v>
      </c>
      <c r="AV32" s="18">
        <f t="shared" si="50"/>
        <v>2.4</v>
      </c>
      <c r="AW32" s="18">
        <f t="shared" si="29"/>
        <v>0.96</v>
      </c>
      <c r="AX32" s="12"/>
      <c r="AY32" s="13">
        <f>+'Calendario PP'!H29</f>
        <v>0</v>
      </c>
      <c r="AZ32" s="13">
        <f t="shared" si="44"/>
        <v>96</v>
      </c>
      <c r="BA32" s="13">
        <f t="shared" si="51"/>
        <v>40</v>
      </c>
      <c r="BB32" s="84" t="e">
        <f t="shared" si="32"/>
        <v>#DIV/0!</v>
      </c>
      <c r="BC32" s="55">
        <f t="shared" si="33"/>
        <v>2.4</v>
      </c>
      <c r="BD32" s="55">
        <f t="shared" si="34"/>
        <v>0.96</v>
      </c>
      <c r="BE32" s="55" t="str">
        <f>IF(BC32&gt;='Calendario PP'!W29,"Aceptable",IF(BC32&lt;='Calendario PP'!X29,"En riesgo","En progreso"))</f>
        <v>Aceptable</v>
      </c>
      <c r="BF32" s="55" t="str">
        <f>+IF(BC32&gt;='Calendario PP'!S29,"Aceptable",IF(BC32&lt;='Calendario PP'!T29,"En riesgo","En progreso"))</f>
        <v>En riesgo</v>
      </c>
    </row>
    <row r="33" spans="1:58" s="50" customFormat="1" ht="40.5" customHeight="1" x14ac:dyDescent="0.25">
      <c r="A33" s="11">
        <v>27</v>
      </c>
      <c r="B33" s="58" t="s">
        <v>34</v>
      </c>
      <c r="C33" s="59" t="s">
        <v>121</v>
      </c>
      <c r="D33" s="51" t="s">
        <v>62</v>
      </c>
      <c r="E33" s="60">
        <v>100</v>
      </c>
      <c r="F33" s="53" t="s">
        <v>70</v>
      </c>
      <c r="G33" s="11"/>
      <c r="H33" s="54">
        <v>39</v>
      </c>
      <c r="I33" s="61">
        <v>8</v>
      </c>
      <c r="J33" s="13">
        <f t="shared" si="0"/>
        <v>39</v>
      </c>
      <c r="K33" s="13">
        <f t="shared" si="1"/>
        <v>8</v>
      </c>
      <c r="L33" s="14">
        <f t="shared" si="2"/>
        <v>4.875</v>
      </c>
      <c r="M33" s="15">
        <f t="shared" si="3"/>
        <v>4.875</v>
      </c>
      <c r="N33" s="16">
        <f t="shared" si="4"/>
        <v>0.39</v>
      </c>
      <c r="O33" s="12"/>
      <c r="P33" s="13">
        <f>'Calendario PP'!D30</f>
        <v>0</v>
      </c>
      <c r="Q33" s="13">
        <f t="shared" si="5"/>
        <v>39</v>
      </c>
      <c r="R33" s="13">
        <f t="shared" si="6"/>
        <v>8</v>
      </c>
      <c r="S33" s="17" t="e">
        <f t="shared" si="7"/>
        <v>#DIV/0!</v>
      </c>
      <c r="T33" s="18">
        <f t="shared" si="8"/>
        <v>4.875</v>
      </c>
      <c r="U33" s="18">
        <f t="shared" si="9"/>
        <v>0.39</v>
      </c>
      <c r="V33" s="12">
        <v>17</v>
      </c>
      <c r="W33" s="61">
        <v>8</v>
      </c>
      <c r="X33" s="13">
        <f t="shared" si="10"/>
        <v>56</v>
      </c>
      <c r="Y33" s="13">
        <f t="shared" si="11"/>
        <v>16</v>
      </c>
      <c r="Z33" s="17">
        <f t="shared" si="12"/>
        <v>2.125</v>
      </c>
      <c r="AA33" s="18">
        <f t="shared" si="13"/>
        <v>3.5</v>
      </c>
      <c r="AB33" s="18">
        <f t="shared" si="14"/>
        <v>0.56000000000000005</v>
      </c>
      <c r="AC33" s="12">
        <v>6</v>
      </c>
      <c r="AD33" s="61">
        <v>8</v>
      </c>
      <c r="AE33" s="13">
        <f t="shared" si="41"/>
        <v>62</v>
      </c>
      <c r="AF33" s="13">
        <f t="shared" si="45"/>
        <v>24</v>
      </c>
      <c r="AG33" s="17">
        <f t="shared" si="35"/>
        <v>0.75</v>
      </c>
      <c r="AH33" s="18">
        <f t="shared" si="46"/>
        <v>2.5833333333333335</v>
      </c>
      <c r="AI33" s="18">
        <f t="shared" si="19"/>
        <v>12.717948717948717</v>
      </c>
      <c r="AJ33" s="54">
        <v>10</v>
      </c>
      <c r="AK33" s="61">
        <v>8</v>
      </c>
      <c r="AL33" s="13">
        <f t="shared" si="42"/>
        <v>72</v>
      </c>
      <c r="AM33" s="13">
        <f t="shared" si="47"/>
        <v>32</v>
      </c>
      <c r="AN33" s="17">
        <f t="shared" si="37"/>
        <v>1.25</v>
      </c>
      <c r="AO33" s="18">
        <f t="shared" si="48"/>
        <v>2.25</v>
      </c>
      <c r="AP33" s="18">
        <f t="shared" si="24"/>
        <v>0.72</v>
      </c>
      <c r="AQ33" s="12" t="s">
        <v>130</v>
      </c>
      <c r="AR33" s="61">
        <v>8</v>
      </c>
      <c r="AS33" s="13" t="e">
        <f t="shared" si="43"/>
        <v>#VALUE!</v>
      </c>
      <c r="AT33" s="13">
        <f t="shared" si="49"/>
        <v>40</v>
      </c>
      <c r="AU33" s="17" t="e">
        <f t="shared" si="39"/>
        <v>#VALUE!</v>
      </c>
      <c r="AV33" s="18" t="e">
        <f t="shared" si="50"/>
        <v>#VALUE!</v>
      </c>
      <c r="AW33" s="18" t="e">
        <f t="shared" si="29"/>
        <v>#VALUE!</v>
      </c>
      <c r="AX33" s="12"/>
      <c r="AY33" s="13">
        <f>+'Calendario PP'!H30</f>
        <v>0</v>
      </c>
      <c r="AZ33" s="13" t="e">
        <f t="shared" si="44"/>
        <v>#VALUE!</v>
      </c>
      <c r="BA33" s="13">
        <f t="shared" si="51"/>
        <v>40</v>
      </c>
      <c r="BB33" s="17" t="e">
        <f t="shared" si="32"/>
        <v>#DIV/0!</v>
      </c>
      <c r="BC33" s="18" t="e">
        <f t="shared" si="33"/>
        <v>#VALUE!</v>
      </c>
      <c r="BD33" s="18" t="e">
        <f t="shared" si="34"/>
        <v>#VALUE!</v>
      </c>
      <c r="BE33" s="55" t="e">
        <f>IF(BC33&gt;='Calendario PP'!W30,"Aceptable",IF(BC33&lt;='Calendario PP'!X30,"En riesgo","En progreso"))</f>
        <v>#VALUE!</v>
      </c>
      <c r="BF33" s="55" t="e">
        <f>+IF(BC33&gt;='Calendario PP'!S30,"Aceptable",IF(BC33&lt;='Calendario PP'!T30,"En riesgo","En progreso"))</f>
        <v>#VALUE!</v>
      </c>
    </row>
    <row r="34" spans="1:58" s="50" customFormat="1" ht="40.5" customHeight="1" x14ac:dyDescent="0.25">
      <c r="A34" s="11">
        <v>28</v>
      </c>
      <c r="B34" s="58" t="s">
        <v>34</v>
      </c>
      <c r="C34" s="59" t="s">
        <v>122</v>
      </c>
      <c r="D34" s="51" t="s">
        <v>67</v>
      </c>
      <c r="E34" s="60">
        <v>12</v>
      </c>
      <c r="F34" s="56" t="s">
        <v>129</v>
      </c>
      <c r="G34" s="11"/>
      <c r="H34" s="54">
        <v>1</v>
      </c>
      <c r="I34" s="61">
        <f>+'Calendario PP'!C31</f>
        <v>1</v>
      </c>
      <c r="J34" s="13">
        <f t="shared" si="0"/>
        <v>1</v>
      </c>
      <c r="K34" s="13">
        <f t="shared" si="1"/>
        <v>1</v>
      </c>
      <c r="L34" s="14">
        <f t="shared" si="2"/>
        <v>1</v>
      </c>
      <c r="M34" s="15">
        <f t="shared" si="3"/>
        <v>1</v>
      </c>
      <c r="N34" s="16">
        <f t="shared" si="4"/>
        <v>8.3333333333333329E-2</v>
      </c>
      <c r="O34" s="12"/>
      <c r="P34" s="13">
        <f>'Calendario PP'!D31</f>
        <v>1</v>
      </c>
      <c r="Q34" s="13">
        <f t="shared" si="5"/>
        <v>1</v>
      </c>
      <c r="R34" s="13">
        <f t="shared" si="6"/>
        <v>2</v>
      </c>
      <c r="S34" s="17">
        <f t="shared" si="7"/>
        <v>0</v>
      </c>
      <c r="T34" s="18">
        <f t="shared" si="8"/>
        <v>0.5</v>
      </c>
      <c r="U34" s="18">
        <f t="shared" si="9"/>
        <v>8.3333333333333329E-2</v>
      </c>
      <c r="V34" s="12">
        <v>0</v>
      </c>
      <c r="W34" s="61">
        <v>1</v>
      </c>
      <c r="X34" s="13">
        <f t="shared" si="10"/>
        <v>1</v>
      </c>
      <c r="Y34" s="13">
        <f t="shared" si="11"/>
        <v>3</v>
      </c>
      <c r="Z34" s="17">
        <f t="shared" si="12"/>
        <v>0</v>
      </c>
      <c r="AA34" s="18">
        <f t="shared" si="13"/>
        <v>0.33333333333333331</v>
      </c>
      <c r="AB34" s="18">
        <f t="shared" si="14"/>
        <v>8.3333333333333329E-2</v>
      </c>
      <c r="AC34" s="12">
        <v>2</v>
      </c>
      <c r="AD34" s="61">
        <v>1</v>
      </c>
      <c r="AE34" s="13">
        <f t="shared" si="41"/>
        <v>3</v>
      </c>
      <c r="AF34" s="13">
        <f t="shared" si="45"/>
        <v>4</v>
      </c>
      <c r="AG34" s="17">
        <f t="shared" si="35"/>
        <v>2</v>
      </c>
      <c r="AH34" s="18">
        <f t="shared" si="46"/>
        <v>0.75</v>
      </c>
      <c r="AI34" s="18">
        <f t="shared" si="19"/>
        <v>3</v>
      </c>
      <c r="AJ34" s="54">
        <v>1</v>
      </c>
      <c r="AK34" s="61">
        <v>1</v>
      </c>
      <c r="AL34" s="13">
        <f t="shared" si="42"/>
        <v>4</v>
      </c>
      <c r="AM34" s="13">
        <f t="shared" si="47"/>
        <v>5</v>
      </c>
      <c r="AN34" s="17">
        <f t="shared" si="37"/>
        <v>1</v>
      </c>
      <c r="AO34" s="18">
        <f t="shared" si="48"/>
        <v>0.8</v>
      </c>
      <c r="AP34" s="18">
        <f t="shared" si="24"/>
        <v>0.33333333333333331</v>
      </c>
      <c r="AQ34" s="12">
        <v>1</v>
      </c>
      <c r="AR34" s="61">
        <v>1</v>
      </c>
      <c r="AS34" s="13">
        <f t="shared" si="43"/>
        <v>5</v>
      </c>
      <c r="AT34" s="13">
        <f t="shared" si="49"/>
        <v>6</v>
      </c>
      <c r="AU34" s="17">
        <f t="shared" si="39"/>
        <v>1</v>
      </c>
      <c r="AV34" s="18">
        <f t="shared" si="50"/>
        <v>0.83333333333333337</v>
      </c>
      <c r="AW34" s="18">
        <f t="shared" si="29"/>
        <v>0.41666666666666669</v>
      </c>
      <c r="AX34" s="12"/>
      <c r="AY34" s="13">
        <f>+'Calendario PP'!H31</f>
        <v>1</v>
      </c>
      <c r="AZ34" s="13">
        <f t="shared" si="44"/>
        <v>5</v>
      </c>
      <c r="BA34" s="13">
        <f t="shared" si="51"/>
        <v>7</v>
      </c>
      <c r="BB34" s="17">
        <f t="shared" si="32"/>
        <v>0</v>
      </c>
      <c r="BC34" s="18">
        <f t="shared" si="33"/>
        <v>0.7142857142857143</v>
      </c>
      <c r="BD34" s="18">
        <f t="shared" si="34"/>
        <v>0.41666666666666669</v>
      </c>
      <c r="BE34" s="55" t="str">
        <f>IF(BC34&gt;='Calendario PP'!W31,"Aceptable",IF(BC34&lt;='Calendario PP'!X31,"En riesgo","En progreso"))</f>
        <v>En riesgo</v>
      </c>
      <c r="BF34" s="55" t="str">
        <f>+IF(BC34&gt;='Calendario PP'!S31,"Aceptable",IF(BC34&lt;='Calendario PP'!T31,"En riesgo","En progreso"))</f>
        <v>En riesgo</v>
      </c>
    </row>
    <row r="35" spans="1:58" s="50" customFormat="1" ht="40.5" customHeight="1" x14ac:dyDescent="0.25">
      <c r="A35" s="11">
        <v>29</v>
      </c>
      <c r="B35" s="58" t="s">
        <v>34</v>
      </c>
      <c r="C35" s="59" t="s">
        <v>68</v>
      </c>
      <c r="D35" s="51" t="s">
        <v>69</v>
      </c>
      <c r="E35" s="60">
        <v>1</v>
      </c>
      <c r="F35" s="53" t="s">
        <v>80</v>
      </c>
      <c r="G35" s="11"/>
      <c r="H35" s="54">
        <v>0</v>
      </c>
      <c r="I35" s="61">
        <f>+'Calendario PP'!C32</f>
        <v>0</v>
      </c>
      <c r="J35" s="13">
        <f t="shared" si="0"/>
        <v>0</v>
      </c>
      <c r="K35" s="13">
        <f t="shared" si="1"/>
        <v>0</v>
      </c>
      <c r="L35" s="14" t="e">
        <f t="shared" si="2"/>
        <v>#DIV/0!</v>
      </c>
      <c r="M35" s="15" t="e">
        <f t="shared" si="3"/>
        <v>#DIV/0!</v>
      </c>
      <c r="N35" s="16">
        <f t="shared" si="4"/>
        <v>0</v>
      </c>
      <c r="O35" s="12"/>
      <c r="P35" s="13">
        <f>'Calendario PP'!D32</f>
        <v>0</v>
      </c>
      <c r="Q35" s="13">
        <f t="shared" si="5"/>
        <v>0</v>
      </c>
      <c r="R35" s="13">
        <f t="shared" si="6"/>
        <v>0</v>
      </c>
      <c r="S35" s="17" t="e">
        <f t="shared" si="7"/>
        <v>#DIV/0!</v>
      </c>
      <c r="T35" s="18" t="e">
        <f t="shared" si="8"/>
        <v>#DIV/0!</v>
      </c>
      <c r="U35" s="18">
        <f t="shared" si="9"/>
        <v>0</v>
      </c>
      <c r="V35" s="12">
        <v>0</v>
      </c>
      <c r="W35" s="61">
        <f>+'Calendario PP'!Q32</f>
        <v>1</v>
      </c>
      <c r="X35" s="13">
        <f t="shared" si="10"/>
        <v>0</v>
      </c>
      <c r="Y35" s="13">
        <f t="shared" si="11"/>
        <v>1</v>
      </c>
      <c r="Z35" s="17">
        <f t="shared" si="12"/>
        <v>0</v>
      </c>
      <c r="AA35" s="18">
        <f t="shared" si="13"/>
        <v>0</v>
      </c>
      <c r="AB35" s="18">
        <f t="shared" si="14"/>
        <v>0</v>
      </c>
      <c r="AC35" s="12">
        <v>0</v>
      </c>
      <c r="AD35" s="61">
        <f>+'Calendario PP'!X32</f>
        <v>0</v>
      </c>
      <c r="AE35" s="13">
        <f t="shared" si="41"/>
        <v>0</v>
      </c>
      <c r="AF35" s="13">
        <f t="shared" si="45"/>
        <v>1</v>
      </c>
      <c r="AG35" s="17" t="e">
        <f t="shared" si="35"/>
        <v>#DIV/0!</v>
      </c>
      <c r="AH35" s="18">
        <f t="shared" si="46"/>
        <v>0</v>
      </c>
      <c r="AI35" s="18" t="e">
        <f t="shared" si="19"/>
        <v>#DIV/0!</v>
      </c>
      <c r="AJ35" s="54">
        <v>0</v>
      </c>
      <c r="AK35" s="61">
        <f>+'Calendario PP'!AE32</f>
        <v>0</v>
      </c>
      <c r="AL35" s="13">
        <f t="shared" si="42"/>
        <v>0</v>
      </c>
      <c r="AM35" s="13">
        <f t="shared" si="47"/>
        <v>1</v>
      </c>
      <c r="AN35" s="17" t="e">
        <f t="shared" si="37"/>
        <v>#DIV/0!</v>
      </c>
      <c r="AO35" s="18">
        <f t="shared" si="48"/>
        <v>0</v>
      </c>
      <c r="AP35" s="18">
        <f t="shared" si="24"/>
        <v>0</v>
      </c>
      <c r="AQ35" s="12">
        <v>1</v>
      </c>
      <c r="AR35" s="61">
        <f>+'Calendario PP'!AL32</f>
        <v>0</v>
      </c>
      <c r="AS35" s="13">
        <f t="shared" si="43"/>
        <v>1</v>
      </c>
      <c r="AT35" s="13">
        <f t="shared" si="49"/>
        <v>1</v>
      </c>
      <c r="AU35" s="17" t="e">
        <f t="shared" si="39"/>
        <v>#DIV/0!</v>
      </c>
      <c r="AV35" s="18">
        <f t="shared" si="50"/>
        <v>1</v>
      </c>
      <c r="AW35" s="18">
        <f t="shared" si="29"/>
        <v>1</v>
      </c>
      <c r="AX35" s="12"/>
      <c r="AY35" s="13">
        <f>+'Calendario PP'!H32</f>
        <v>0</v>
      </c>
      <c r="AZ35" s="13">
        <f t="shared" si="44"/>
        <v>1</v>
      </c>
      <c r="BA35" s="13">
        <f t="shared" si="51"/>
        <v>1</v>
      </c>
      <c r="BB35" s="17" t="e">
        <f t="shared" si="32"/>
        <v>#DIV/0!</v>
      </c>
      <c r="BC35" s="18">
        <f t="shared" si="33"/>
        <v>1</v>
      </c>
      <c r="BD35" s="18">
        <f t="shared" si="34"/>
        <v>1</v>
      </c>
      <c r="BE35" s="55" t="str">
        <f>IF(BC35&gt;='Calendario PP'!W32,"Aceptable",IF(BC35&lt;='Calendario PP'!X32,"En riesgo","En progreso"))</f>
        <v>Aceptable</v>
      </c>
      <c r="BF35" s="55" t="str">
        <f>+IF(BC35&gt;='Calendario PP'!S32,"Aceptable",IF(BC35&lt;='Calendario PP'!T32,"En riesgo","En progreso"))</f>
        <v>Aceptable</v>
      </c>
    </row>
  </sheetData>
  <sheetProtection sort="0" autoFilter="0"/>
  <autoFilter ref="A6:U35"/>
  <mergeCells count="17">
    <mergeCell ref="AX5:AY5"/>
    <mergeCell ref="AZ5:BA5"/>
    <mergeCell ref="AC5:AD5"/>
    <mergeCell ref="AE5:AF5"/>
    <mergeCell ref="BE5:BF5"/>
    <mergeCell ref="AJ5:AK5"/>
    <mergeCell ref="AL5:AM5"/>
    <mergeCell ref="AQ5:AR5"/>
    <mergeCell ref="AS5:AT5"/>
    <mergeCell ref="A1:G5"/>
    <mergeCell ref="V4:Y4"/>
    <mergeCell ref="H5:I5"/>
    <mergeCell ref="J5:K5"/>
    <mergeCell ref="O5:P5"/>
    <mergeCell ref="Q5:R5"/>
    <mergeCell ref="V5:W5"/>
    <mergeCell ref="X5:Y5"/>
  </mergeCells>
  <conditionalFormatting sqref="A6">
    <cfRule type="duplicateValues" dxfId="7" priority="10"/>
  </conditionalFormatting>
  <conditionalFormatting sqref="BE7:BF35">
    <cfRule type="containsText" dxfId="6" priority="1" operator="containsText" text="Aceptable">
      <formula>NOT(ISERROR(SEARCH("Aceptable",BE7)))</formula>
    </cfRule>
    <cfRule type="containsText" dxfId="5" priority="2" operator="containsText" text="En progreso">
      <formula>NOT(ISERROR(SEARCH("En progreso",BE7)))</formula>
    </cfRule>
    <cfRule type="containsText" dxfId="4" priority="3" operator="containsText" text="En riesgo">
      <formula>NOT(ISERROR(SEARCH("En riesgo",BE7)))</formula>
    </cfRule>
  </conditionalFormatting>
  <pageMargins left="0.7" right="0.7" top="0.75" bottom="0.75" header="0.3" footer="0.3"/>
  <pageSetup scale="16" fitToWidth="0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X32"/>
  <sheetViews>
    <sheetView zoomScaleNormal="100" workbookViewId="0">
      <pane xSplit="1" ySplit="3" topLeftCell="B4" activePane="bottomRight" state="frozen"/>
      <selection pane="topRight" activeCell="D1" sqref="D1"/>
      <selection pane="bottomLeft" activeCell="A6" sqref="A6"/>
      <selection pane="bottomRight" activeCell="K15" sqref="K15"/>
    </sheetView>
  </sheetViews>
  <sheetFormatPr baseColWidth="10" defaultColWidth="11.5703125" defaultRowHeight="15.75" x14ac:dyDescent="0.25"/>
  <cols>
    <col min="1" max="1" width="11.7109375" style="40" bestFit="1" customWidth="1"/>
    <col min="2" max="2" width="74.5703125" style="29" customWidth="1"/>
    <col min="3" max="12" width="5.7109375" style="39" bestFit="1" customWidth="1"/>
    <col min="13" max="13" width="4.7109375" style="39" bestFit="1" customWidth="1"/>
    <col min="14" max="14" width="5.5703125" style="39" bestFit="1" customWidth="1"/>
    <col min="15" max="15" width="12.28515625" style="40" bestFit="1" customWidth="1"/>
    <col min="16" max="16" width="4.85546875" style="40" customWidth="1"/>
    <col min="17" max="18" width="11.7109375" style="40" bestFit="1" customWidth="1"/>
    <col min="19" max="19" width="12.5703125" style="40" customWidth="1"/>
    <col min="20" max="20" width="11.5703125" style="40"/>
    <col min="21" max="21" width="4.5703125" style="40" customWidth="1"/>
    <col min="22" max="16384" width="11.5703125" style="40"/>
  </cols>
  <sheetData>
    <row r="2" spans="1:24" s="39" customFormat="1" x14ac:dyDescent="0.25">
      <c r="B2" s="103" t="s">
        <v>1</v>
      </c>
      <c r="C2" s="105" t="s">
        <v>6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7"/>
      <c r="O2" s="108" t="s">
        <v>9</v>
      </c>
      <c r="Q2" s="39" t="s">
        <v>81</v>
      </c>
      <c r="S2" s="39" t="s">
        <v>82</v>
      </c>
      <c r="V2" s="39" t="s">
        <v>123</v>
      </c>
      <c r="W2" s="39" t="s">
        <v>123</v>
      </c>
      <c r="X2" s="39" t="s">
        <v>123</v>
      </c>
    </row>
    <row r="3" spans="1:24" s="39" customFormat="1" x14ac:dyDescent="0.25">
      <c r="B3" s="104"/>
      <c r="C3" s="30" t="s">
        <v>10</v>
      </c>
      <c r="D3" s="31" t="s">
        <v>11</v>
      </c>
      <c r="E3" s="30" t="s">
        <v>12</v>
      </c>
      <c r="F3" s="32" t="s">
        <v>13</v>
      </c>
      <c r="G3" s="30" t="s">
        <v>12</v>
      </c>
      <c r="H3" s="33" t="s">
        <v>14</v>
      </c>
      <c r="I3" s="30" t="s">
        <v>15</v>
      </c>
      <c r="J3" s="31" t="s">
        <v>16</v>
      </c>
      <c r="K3" s="32" t="s">
        <v>17</v>
      </c>
      <c r="L3" s="30" t="s">
        <v>18</v>
      </c>
      <c r="M3" s="34" t="s">
        <v>19</v>
      </c>
      <c r="N3" s="30" t="s">
        <v>20</v>
      </c>
      <c r="O3" s="108"/>
      <c r="Q3" s="35" t="s">
        <v>28</v>
      </c>
      <c r="R3" s="36" t="s">
        <v>27</v>
      </c>
      <c r="S3" s="35" t="s">
        <v>28</v>
      </c>
      <c r="T3" s="36" t="s">
        <v>27</v>
      </c>
      <c r="V3" s="40" t="s">
        <v>9</v>
      </c>
      <c r="W3" s="35" t="s">
        <v>28</v>
      </c>
      <c r="X3" s="36" t="s">
        <v>27</v>
      </c>
    </row>
    <row r="4" spans="1:24" x14ac:dyDescent="0.25">
      <c r="A4" s="71">
        <v>1</v>
      </c>
      <c r="B4" s="76" t="s">
        <v>35</v>
      </c>
      <c r="C4" s="63">
        <v>0</v>
      </c>
      <c r="D4" s="63">
        <v>0</v>
      </c>
      <c r="E4" s="63">
        <v>0</v>
      </c>
      <c r="F4" s="63">
        <v>0</v>
      </c>
      <c r="G4" s="63">
        <v>0</v>
      </c>
      <c r="H4" s="63">
        <v>0</v>
      </c>
      <c r="I4" s="63">
        <v>0</v>
      </c>
      <c r="J4" s="63">
        <v>0</v>
      </c>
      <c r="K4" s="63">
        <v>0</v>
      </c>
      <c r="L4" s="63">
        <v>0</v>
      </c>
      <c r="M4" s="63">
        <v>0</v>
      </c>
      <c r="N4" s="63">
        <v>5000</v>
      </c>
      <c r="O4" s="60">
        <f>SUM(C4:N4)</f>
        <v>5000</v>
      </c>
      <c r="Q4" s="95">
        <v>4000</v>
      </c>
      <c r="R4" s="96">
        <v>1000</v>
      </c>
      <c r="S4" s="95">
        <v>4000</v>
      </c>
      <c r="T4" s="96">
        <v>1000</v>
      </c>
      <c r="V4" s="82">
        <f>SUM(C4:H4)</f>
        <v>0</v>
      </c>
      <c r="W4" s="40">
        <f>+V4*Q4</f>
        <v>0</v>
      </c>
      <c r="X4" s="40">
        <f>+V4*R4</f>
        <v>0</v>
      </c>
    </row>
    <row r="5" spans="1:24" x14ac:dyDescent="0.25">
      <c r="A5" s="71">
        <v>2</v>
      </c>
      <c r="B5" s="77" t="s">
        <v>36</v>
      </c>
      <c r="C5" s="63">
        <v>0</v>
      </c>
      <c r="D5" s="63">
        <v>0</v>
      </c>
      <c r="E5" s="56">
        <v>1250</v>
      </c>
      <c r="F5" s="63">
        <v>0</v>
      </c>
      <c r="G5" s="63">
        <v>0</v>
      </c>
      <c r="H5" s="56">
        <v>1250</v>
      </c>
      <c r="I5" s="63">
        <v>0</v>
      </c>
      <c r="J5" s="63">
        <v>0</v>
      </c>
      <c r="K5" s="56">
        <v>1250</v>
      </c>
      <c r="L5" s="63">
        <v>0</v>
      </c>
      <c r="M5" s="63">
        <v>0</v>
      </c>
      <c r="N5" s="56">
        <v>1250</v>
      </c>
      <c r="O5" s="60">
        <f t="shared" ref="O5:O32" si="0">SUM(C5:N5)</f>
        <v>5000</v>
      </c>
      <c r="Q5" s="97">
        <v>0.8</v>
      </c>
      <c r="R5" s="98">
        <v>0.2</v>
      </c>
      <c r="S5" s="40">
        <f t="shared" ref="S5:S30" si="1">+Q5*O5</f>
        <v>4000</v>
      </c>
      <c r="T5" s="40">
        <f t="shared" ref="T5:T30" si="2">+R5*O5</f>
        <v>1000</v>
      </c>
      <c r="V5" s="82">
        <f t="shared" ref="V5:V32" si="3">SUM(C5:H5)</f>
        <v>2500</v>
      </c>
      <c r="W5" s="40">
        <f t="shared" ref="W5:W32" si="4">+V5*Q5</f>
        <v>2000</v>
      </c>
      <c r="X5" s="40">
        <f t="shared" ref="X5:X32" si="5">+V5*R5</f>
        <v>500</v>
      </c>
    </row>
    <row r="6" spans="1:24" x14ac:dyDescent="0.25">
      <c r="A6" s="71">
        <v>3</v>
      </c>
      <c r="B6" s="76" t="s">
        <v>38</v>
      </c>
      <c r="C6" s="63">
        <v>0</v>
      </c>
      <c r="D6" s="63">
        <v>0</v>
      </c>
      <c r="E6" s="63">
        <v>0</v>
      </c>
      <c r="F6" s="63">
        <v>0</v>
      </c>
      <c r="G6" s="63">
        <v>0</v>
      </c>
      <c r="H6" s="56">
        <v>880</v>
      </c>
      <c r="I6" s="63">
        <v>0</v>
      </c>
      <c r="J6" s="63">
        <v>0</v>
      </c>
      <c r="K6" s="63">
        <v>0</v>
      </c>
      <c r="L6" s="63">
        <v>0</v>
      </c>
      <c r="M6" s="63">
        <v>0</v>
      </c>
      <c r="N6" s="56">
        <v>880</v>
      </c>
      <c r="O6" s="60">
        <f t="shared" si="0"/>
        <v>1760</v>
      </c>
      <c r="Q6" s="97">
        <v>0.8</v>
      </c>
      <c r="R6" s="98">
        <v>0.2</v>
      </c>
      <c r="S6" s="40">
        <f t="shared" si="1"/>
        <v>1408</v>
      </c>
      <c r="T6" s="40">
        <f t="shared" si="2"/>
        <v>352</v>
      </c>
      <c r="V6" s="82">
        <f t="shared" si="3"/>
        <v>880</v>
      </c>
      <c r="W6" s="40">
        <f t="shared" si="4"/>
        <v>704</v>
      </c>
      <c r="X6" s="40">
        <f t="shared" si="5"/>
        <v>176</v>
      </c>
    </row>
    <row r="7" spans="1:24" x14ac:dyDescent="0.25">
      <c r="A7" s="71">
        <v>4</v>
      </c>
      <c r="B7" s="78" t="s">
        <v>40</v>
      </c>
      <c r="C7" s="63">
        <v>0</v>
      </c>
      <c r="D7" s="63">
        <v>0</v>
      </c>
      <c r="E7" s="63">
        <v>0</v>
      </c>
      <c r="F7" s="63">
        <v>0</v>
      </c>
      <c r="G7" s="63">
        <v>0</v>
      </c>
      <c r="H7" s="56">
        <v>400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56">
        <v>400</v>
      </c>
      <c r="O7" s="60">
        <f t="shared" si="0"/>
        <v>800</v>
      </c>
      <c r="Q7" s="97">
        <v>0.8</v>
      </c>
      <c r="R7" s="98">
        <v>0.2</v>
      </c>
      <c r="S7" s="40">
        <f t="shared" si="1"/>
        <v>640</v>
      </c>
      <c r="T7" s="40">
        <f t="shared" si="2"/>
        <v>160</v>
      </c>
      <c r="V7" s="82">
        <f t="shared" si="3"/>
        <v>400</v>
      </c>
      <c r="W7" s="40">
        <f t="shared" si="4"/>
        <v>320</v>
      </c>
      <c r="X7" s="40">
        <f t="shared" si="5"/>
        <v>80</v>
      </c>
    </row>
    <row r="8" spans="1:24" x14ac:dyDescent="0.25">
      <c r="A8" s="71">
        <v>5</v>
      </c>
      <c r="B8" s="76" t="s">
        <v>42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56">
        <v>40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56">
        <v>40</v>
      </c>
      <c r="O8" s="60">
        <f t="shared" si="0"/>
        <v>80</v>
      </c>
      <c r="Q8" s="97">
        <v>0.8</v>
      </c>
      <c r="R8" s="98">
        <v>0.2</v>
      </c>
      <c r="S8" s="40">
        <f t="shared" si="1"/>
        <v>64</v>
      </c>
      <c r="T8" s="40">
        <f>+R8*O8</f>
        <v>16</v>
      </c>
      <c r="V8" s="82">
        <f t="shared" si="3"/>
        <v>40</v>
      </c>
      <c r="W8" s="40">
        <f t="shared" si="4"/>
        <v>32</v>
      </c>
      <c r="X8" s="40">
        <f t="shared" si="5"/>
        <v>8</v>
      </c>
    </row>
    <row r="9" spans="1:24" x14ac:dyDescent="0.25">
      <c r="A9" s="71">
        <v>6</v>
      </c>
      <c r="B9" s="76" t="s">
        <v>44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56">
        <v>528</v>
      </c>
      <c r="O9" s="60">
        <f t="shared" si="0"/>
        <v>528</v>
      </c>
      <c r="Q9" s="97">
        <v>0.8</v>
      </c>
      <c r="R9" s="98">
        <v>0.2</v>
      </c>
      <c r="S9" s="40">
        <f t="shared" si="1"/>
        <v>422.40000000000003</v>
      </c>
      <c r="T9" s="40">
        <f t="shared" si="2"/>
        <v>105.60000000000001</v>
      </c>
      <c r="V9" s="82">
        <f t="shared" si="3"/>
        <v>0</v>
      </c>
      <c r="W9" s="40">
        <f t="shared" si="4"/>
        <v>0</v>
      </c>
      <c r="X9" s="40">
        <f t="shared" si="5"/>
        <v>0</v>
      </c>
    </row>
    <row r="10" spans="1:24" x14ac:dyDescent="0.25">
      <c r="A10" s="71">
        <v>7</v>
      </c>
      <c r="B10" s="76" t="s">
        <v>99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56">
        <v>120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56">
        <v>240</v>
      </c>
      <c r="O10" s="60">
        <f t="shared" si="0"/>
        <v>360</v>
      </c>
      <c r="Q10" s="97">
        <v>0.8</v>
      </c>
      <c r="R10" s="98">
        <v>0.2</v>
      </c>
      <c r="S10" s="40">
        <f t="shared" si="1"/>
        <v>288</v>
      </c>
      <c r="T10" s="40">
        <f t="shared" si="2"/>
        <v>72</v>
      </c>
      <c r="V10" s="82">
        <f t="shared" si="3"/>
        <v>120</v>
      </c>
      <c r="W10" s="40">
        <f t="shared" si="4"/>
        <v>96</v>
      </c>
      <c r="X10" s="40">
        <f t="shared" si="5"/>
        <v>24</v>
      </c>
    </row>
    <row r="11" spans="1:24" x14ac:dyDescent="0.25">
      <c r="A11" s="71">
        <v>8</v>
      </c>
      <c r="B11" s="76" t="s">
        <v>98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56">
        <v>288</v>
      </c>
      <c r="O11" s="60">
        <v>288</v>
      </c>
      <c r="Q11" s="97">
        <v>0.8</v>
      </c>
      <c r="R11" s="98">
        <v>0.2</v>
      </c>
      <c r="S11" s="40">
        <f t="shared" si="1"/>
        <v>230.4</v>
      </c>
      <c r="T11" s="40">
        <f t="shared" si="2"/>
        <v>57.6</v>
      </c>
      <c r="V11" s="82">
        <f t="shared" si="3"/>
        <v>0</v>
      </c>
      <c r="W11" s="40">
        <f t="shared" si="4"/>
        <v>0</v>
      </c>
      <c r="X11" s="40">
        <f t="shared" si="5"/>
        <v>0</v>
      </c>
    </row>
    <row r="12" spans="1:24" x14ac:dyDescent="0.25">
      <c r="A12" s="71">
        <v>9</v>
      </c>
      <c r="B12" s="76" t="s">
        <v>115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56">
        <v>108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56">
        <v>108</v>
      </c>
      <c r="O12" s="60">
        <f t="shared" si="0"/>
        <v>216</v>
      </c>
      <c r="Q12" s="97">
        <v>0.8</v>
      </c>
      <c r="R12" s="98">
        <v>0.2</v>
      </c>
      <c r="S12" s="40">
        <f t="shared" si="1"/>
        <v>172.8</v>
      </c>
      <c r="T12" s="40">
        <f t="shared" si="2"/>
        <v>43.2</v>
      </c>
      <c r="V12" s="82">
        <f t="shared" si="3"/>
        <v>108</v>
      </c>
      <c r="W12" s="40">
        <f t="shared" si="4"/>
        <v>86.4</v>
      </c>
      <c r="X12" s="40">
        <f t="shared" si="5"/>
        <v>21.6</v>
      </c>
    </row>
    <row r="13" spans="1:24" x14ac:dyDescent="0.25">
      <c r="A13" s="71">
        <v>10</v>
      </c>
      <c r="B13" s="76" t="s">
        <v>119</v>
      </c>
      <c r="C13" s="63">
        <v>0</v>
      </c>
      <c r="D13" s="63">
        <v>0</v>
      </c>
      <c r="E13" s="56">
        <v>0</v>
      </c>
      <c r="F13" s="63">
        <v>0</v>
      </c>
      <c r="G13" s="63">
        <v>0</v>
      </c>
      <c r="H13" s="56">
        <v>0</v>
      </c>
      <c r="I13" s="63">
        <v>1</v>
      </c>
      <c r="J13" s="63">
        <v>1</v>
      </c>
      <c r="K13" s="56">
        <v>0</v>
      </c>
      <c r="L13" s="63">
        <v>0</v>
      </c>
      <c r="M13" s="63">
        <v>0</v>
      </c>
      <c r="N13" s="56">
        <v>0</v>
      </c>
      <c r="O13" s="60">
        <f t="shared" si="0"/>
        <v>2</v>
      </c>
      <c r="Q13" s="94">
        <v>2</v>
      </c>
      <c r="R13" s="94">
        <v>1</v>
      </c>
      <c r="S13" s="94">
        <v>2</v>
      </c>
      <c r="T13" s="94">
        <v>1</v>
      </c>
      <c r="V13" s="82">
        <f t="shared" si="3"/>
        <v>0</v>
      </c>
      <c r="W13" s="40">
        <f t="shared" si="4"/>
        <v>0</v>
      </c>
      <c r="X13" s="40">
        <f t="shared" si="5"/>
        <v>0</v>
      </c>
    </row>
    <row r="14" spans="1:24" x14ac:dyDescent="0.25">
      <c r="A14" s="71">
        <v>11</v>
      </c>
      <c r="B14" s="76" t="s">
        <v>49</v>
      </c>
      <c r="C14" s="63">
        <v>4</v>
      </c>
      <c r="D14" s="63">
        <v>4</v>
      </c>
      <c r="E14" s="56">
        <v>4</v>
      </c>
      <c r="F14" s="63">
        <v>4</v>
      </c>
      <c r="G14" s="63">
        <v>25</v>
      </c>
      <c r="H14" s="56">
        <v>25</v>
      </c>
      <c r="I14" s="63">
        <v>25</v>
      </c>
      <c r="J14" s="63">
        <v>25</v>
      </c>
      <c r="K14" s="56">
        <v>25</v>
      </c>
      <c r="L14" s="63">
        <v>25</v>
      </c>
      <c r="M14" s="63">
        <v>25</v>
      </c>
      <c r="N14" s="56">
        <v>25</v>
      </c>
      <c r="O14" s="60">
        <f t="shared" si="0"/>
        <v>216</v>
      </c>
      <c r="Q14" s="97">
        <v>0.8</v>
      </c>
      <c r="R14" s="98">
        <v>0.2</v>
      </c>
      <c r="S14" s="40">
        <f t="shared" si="1"/>
        <v>172.8</v>
      </c>
      <c r="T14" s="40">
        <f t="shared" si="2"/>
        <v>43.2</v>
      </c>
      <c r="V14" s="82">
        <f t="shared" si="3"/>
        <v>66</v>
      </c>
      <c r="W14" s="40">
        <f t="shared" si="4"/>
        <v>52.800000000000004</v>
      </c>
      <c r="X14" s="40">
        <f t="shared" si="5"/>
        <v>13.200000000000001</v>
      </c>
    </row>
    <row r="15" spans="1:24" x14ac:dyDescent="0.25">
      <c r="A15" s="71">
        <v>12</v>
      </c>
      <c r="B15" s="76" t="s">
        <v>51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56">
        <v>840</v>
      </c>
      <c r="O15" s="60">
        <f t="shared" si="0"/>
        <v>840</v>
      </c>
      <c r="Q15" s="97">
        <v>0.8</v>
      </c>
      <c r="R15" s="98">
        <v>0.2</v>
      </c>
      <c r="S15" s="40">
        <f t="shared" si="1"/>
        <v>672</v>
      </c>
      <c r="T15" s="40">
        <f t="shared" si="2"/>
        <v>168</v>
      </c>
      <c r="V15" s="82">
        <f t="shared" si="3"/>
        <v>0</v>
      </c>
      <c r="W15" s="40">
        <f t="shared" si="4"/>
        <v>0</v>
      </c>
      <c r="X15" s="40">
        <f t="shared" si="5"/>
        <v>0</v>
      </c>
    </row>
    <row r="16" spans="1:24" x14ac:dyDescent="0.25">
      <c r="A16" s="71">
        <v>13</v>
      </c>
      <c r="B16" s="76" t="s">
        <v>53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56">
        <v>200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56">
        <v>200</v>
      </c>
      <c r="O16" s="60">
        <f t="shared" si="0"/>
        <v>400</v>
      </c>
      <c r="Q16" s="97">
        <v>0.8</v>
      </c>
      <c r="R16" s="98">
        <v>0.2</v>
      </c>
      <c r="S16" s="40">
        <f t="shared" si="1"/>
        <v>320</v>
      </c>
      <c r="T16" s="40">
        <f t="shared" si="2"/>
        <v>80</v>
      </c>
      <c r="V16" s="82">
        <f t="shared" si="3"/>
        <v>200</v>
      </c>
      <c r="W16" s="40">
        <f t="shared" si="4"/>
        <v>160</v>
      </c>
      <c r="X16" s="40">
        <f t="shared" si="5"/>
        <v>40</v>
      </c>
    </row>
    <row r="17" spans="1:24" x14ac:dyDescent="0.25">
      <c r="A17" s="71">
        <v>14</v>
      </c>
      <c r="B17" s="76" t="s">
        <v>54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56">
        <v>100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56">
        <v>100</v>
      </c>
      <c r="O17" s="60">
        <f t="shared" si="0"/>
        <v>200</v>
      </c>
      <c r="Q17" s="97">
        <v>0.8</v>
      </c>
      <c r="R17" s="98">
        <v>0.2</v>
      </c>
      <c r="S17" s="40">
        <f t="shared" si="1"/>
        <v>160</v>
      </c>
      <c r="T17" s="40">
        <f t="shared" si="2"/>
        <v>40</v>
      </c>
      <c r="V17" s="82">
        <f t="shared" si="3"/>
        <v>100</v>
      </c>
      <c r="W17" s="40">
        <f t="shared" si="4"/>
        <v>80</v>
      </c>
      <c r="X17" s="40">
        <f t="shared" si="5"/>
        <v>20</v>
      </c>
    </row>
    <row r="18" spans="1:24" x14ac:dyDescent="0.25">
      <c r="A18" s="71">
        <v>15</v>
      </c>
      <c r="B18" s="76" t="s">
        <v>55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56">
        <v>120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56">
        <v>120</v>
      </c>
      <c r="O18" s="60">
        <f t="shared" si="0"/>
        <v>240</v>
      </c>
      <c r="Q18" s="97">
        <v>0.8</v>
      </c>
      <c r="R18" s="98">
        <v>0.2</v>
      </c>
      <c r="S18" s="40">
        <f t="shared" si="1"/>
        <v>192</v>
      </c>
      <c r="T18" s="40">
        <f t="shared" si="2"/>
        <v>48</v>
      </c>
      <c r="V18" s="82">
        <f t="shared" si="3"/>
        <v>120</v>
      </c>
      <c r="W18" s="40">
        <f t="shared" si="4"/>
        <v>96</v>
      </c>
      <c r="X18" s="40">
        <f t="shared" si="5"/>
        <v>24</v>
      </c>
    </row>
    <row r="19" spans="1:24" ht="31.5" x14ac:dyDescent="0.25">
      <c r="A19" s="71">
        <v>16</v>
      </c>
      <c r="B19" s="59" t="s">
        <v>101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56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56">
        <v>37</v>
      </c>
      <c r="O19" s="60">
        <f t="shared" si="0"/>
        <v>37</v>
      </c>
      <c r="Q19" s="97">
        <v>0.8</v>
      </c>
      <c r="R19" s="98">
        <v>0.2</v>
      </c>
      <c r="S19" s="40">
        <v>35</v>
      </c>
      <c r="T19" s="40">
        <v>27</v>
      </c>
      <c r="V19" s="82">
        <f t="shared" si="3"/>
        <v>0</v>
      </c>
      <c r="W19" s="40">
        <f t="shared" si="4"/>
        <v>0</v>
      </c>
      <c r="X19" s="40">
        <f t="shared" si="5"/>
        <v>0</v>
      </c>
    </row>
    <row r="20" spans="1:24" x14ac:dyDescent="0.25">
      <c r="A20" s="71">
        <v>17</v>
      </c>
      <c r="B20" s="76" t="s">
        <v>57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56">
        <v>6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56">
        <v>6</v>
      </c>
      <c r="O20" s="60">
        <f t="shared" si="0"/>
        <v>12</v>
      </c>
      <c r="Q20" s="99">
        <v>9</v>
      </c>
      <c r="R20" s="99">
        <v>3</v>
      </c>
      <c r="S20" s="99">
        <v>9</v>
      </c>
      <c r="T20" s="99">
        <v>3</v>
      </c>
      <c r="V20" s="82">
        <f t="shared" si="3"/>
        <v>6</v>
      </c>
      <c r="W20" s="40">
        <f t="shared" si="4"/>
        <v>54</v>
      </c>
      <c r="X20" s="40">
        <f t="shared" si="5"/>
        <v>18</v>
      </c>
    </row>
    <row r="21" spans="1:24" x14ac:dyDescent="0.25">
      <c r="A21" s="71">
        <v>18</v>
      </c>
      <c r="B21" s="76" t="s">
        <v>116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56">
        <v>6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56">
        <v>6</v>
      </c>
      <c r="O21" s="60">
        <f t="shared" si="0"/>
        <v>12</v>
      </c>
      <c r="Q21" s="99">
        <v>9</v>
      </c>
      <c r="R21" s="99">
        <v>3</v>
      </c>
      <c r="S21" s="99">
        <v>9</v>
      </c>
      <c r="T21" s="99">
        <v>3</v>
      </c>
      <c r="V21" s="82">
        <f t="shared" si="3"/>
        <v>6</v>
      </c>
      <c r="W21" s="40">
        <f t="shared" si="4"/>
        <v>54</v>
      </c>
      <c r="X21" s="40">
        <f t="shared" si="5"/>
        <v>18</v>
      </c>
    </row>
    <row r="22" spans="1:24" x14ac:dyDescent="0.25">
      <c r="A22" s="71">
        <v>19</v>
      </c>
      <c r="B22" s="76" t="s">
        <v>117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56">
        <v>12</v>
      </c>
      <c r="O22" s="60">
        <f t="shared" si="0"/>
        <v>12</v>
      </c>
      <c r="Q22" s="94">
        <v>9</v>
      </c>
      <c r="R22" s="94">
        <v>3</v>
      </c>
      <c r="S22" s="94">
        <v>9</v>
      </c>
      <c r="T22" s="94">
        <v>3</v>
      </c>
      <c r="V22" s="82">
        <f t="shared" si="3"/>
        <v>0</v>
      </c>
      <c r="W22" s="40">
        <f t="shared" si="4"/>
        <v>0</v>
      </c>
      <c r="X22" s="40">
        <f t="shared" si="5"/>
        <v>0</v>
      </c>
    </row>
    <row r="23" spans="1:24" x14ac:dyDescent="0.25">
      <c r="A23" s="71">
        <v>20</v>
      </c>
      <c r="B23" s="76" t="s">
        <v>118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79">
        <v>1</v>
      </c>
      <c r="O23" s="60">
        <f t="shared" si="0"/>
        <v>1</v>
      </c>
      <c r="Q23" s="94">
        <v>1</v>
      </c>
      <c r="R23" s="94">
        <v>0</v>
      </c>
      <c r="S23" s="94">
        <v>1</v>
      </c>
      <c r="T23" s="94">
        <v>0</v>
      </c>
      <c r="V23" s="82">
        <f t="shared" si="3"/>
        <v>0</v>
      </c>
      <c r="W23" s="40">
        <f t="shared" si="4"/>
        <v>0</v>
      </c>
      <c r="X23" s="40">
        <f t="shared" si="5"/>
        <v>0</v>
      </c>
    </row>
    <row r="24" spans="1:24" x14ac:dyDescent="0.25">
      <c r="A24" s="71">
        <v>21</v>
      </c>
      <c r="B24" s="76" t="s">
        <v>100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79">
        <v>480</v>
      </c>
      <c r="O24" s="60">
        <f t="shared" si="0"/>
        <v>480</v>
      </c>
      <c r="Q24" s="97">
        <v>0.8</v>
      </c>
      <c r="R24" s="98">
        <v>0.2</v>
      </c>
      <c r="S24" s="40">
        <f t="shared" si="1"/>
        <v>384</v>
      </c>
      <c r="T24" s="40">
        <f t="shared" si="2"/>
        <v>96</v>
      </c>
      <c r="V24" s="82">
        <f t="shared" si="3"/>
        <v>0</v>
      </c>
      <c r="W24" s="40">
        <f t="shared" si="4"/>
        <v>0</v>
      </c>
      <c r="X24" s="40">
        <f t="shared" si="5"/>
        <v>0</v>
      </c>
    </row>
    <row r="25" spans="1:24" x14ac:dyDescent="0.25">
      <c r="A25" s="71">
        <v>22</v>
      </c>
      <c r="B25" s="76" t="s">
        <v>96</v>
      </c>
      <c r="C25" s="63">
        <v>4</v>
      </c>
      <c r="D25" s="63">
        <v>4</v>
      </c>
      <c r="E25" s="79">
        <v>4</v>
      </c>
      <c r="F25" s="63">
        <v>4</v>
      </c>
      <c r="G25" s="63">
        <v>23</v>
      </c>
      <c r="H25" s="79">
        <v>23</v>
      </c>
      <c r="I25" s="63">
        <v>23</v>
      </c>
      <c r="J25" s="63">
        <v>23</v>
      </c>
      <c r="K25" s="79">
        <v>23</v>
      </c>
      <c r="L25" s="63">
        <v>23</v>
      </c>
      <c r="M25" s="63">
        <v>23</v>
      </c>
      <c r="N25" s="79">
        <v>23</v>
      </c>
      <c r="O25" s="60">
        <f t="shared" si="0"/>
        <v>200</v>
      </c>
      <c r="Q25" s="97">
        <v>0.8</v>
      </c>
      <c r="R25" s="98">
        <v>0.2</v>
      </c>
      <c r="S25" s="40">
        <f t="shared" si="1"/>
        <v>160</v>
      </c>
      <c r="T25" s="40">
        <f t="shared" si="2"/>
        <v>40</v>
      </c>
      <c r="V25" s="82">
        <f t="shared" si="3"/>
        <v>62</v>
      </c>
      <c r="W25" s="40">
        <f t="shared" si="4"/>
        <v>49.6</v>
      </c>
      <c r="X25" s="40">
        <f t="shared" si="5"/>
        <v>12.4</v>
      </c>
    </row>
    <row r="26" spans="1:24" x14ac:dyDescent="0.25">
      <c r="A26" s="71">
        <v>23</v>
      </c>
      <c r="B26" s="76" t="s">
        <v>63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79">
        <v>2</v>
      </c>
      <c r="O26" s="60">
        <f t="shared" si="0"/>
        <v>2</v>
      </c>
      <c r="Q26" s="94">
        <v>2</v>
      </c>
      <c r="R26" s="94">
        <v>0</v>
      </c>
      <c r="S26" s="94">
        <v>2</v>
      </c>
      <c r="T26" s="94">
        <v>0</v>
      </c>
      <c r="V26" s="82">
        <f t="shared" si="3"/>
        <v>0</v>
      </c>
      <c r="W26" s="40">
        <f t="shared" si="4"/>
        <v>0</v>
      </c>
      <c r="X26" s="40">
        <f t="shared" si="5"/>
        <v>0</v>
      </c>
    </row>
    <row r="27" spans="1:24" x14ac:dyDescent="0.25">
      <c r="A27" s="71">
        <v>24</v>
      </c>
      <c r="B27" s="76" t="s">
        <v>65</v>
      </c>
      <c r="C27" s="63">
        <v>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79">
        <v>452</v>
      </c>
      <c r="O27" s="60">
        <f t="shared" si="0"/>
        <v>452</v>
      </c>
      <c r="Q27" s="97">
        <v>0.8</v>
      </c>
      <c r="R27" s="98">
        <v>0.2</v>
      </c>
      <c r="S27" s="40">
        <f t="shared" si="1"/>
        <v>361.6</v>
      </c>
      <c r="T27" s="40">
        <f t="shared" si="2"/>
        <v>90.4</v>
      </c>
      <c r="V27" s="82">
        <f t="shared" si="3"/>
        <v>0</v>
      </c>
      <c r="W27" s="40">
        <f t="shared" si="4"/>
        <v>0</v>
      </c>
      <c r="X27" s="40">
        <f t="shared" si="5"/>
        <v>0</v>
      </c>
    </row>
    <row r="28" spans="1:24" x14ac:dyDescent="0.25">
      <c r="A28" s="71">
        <v>25</v>
      </c>
      <c r="B28" s="76" t="s">
        <v>120</v>
      </c>
      <c r="C28" s="63">
        <v>0</v>
      </c>
      <c r="D28" s="63">
        <v>0</v>
      </c>
      <c r="E28" s="56">
        <v>113</v>
      </c>
      <c r="F28" s="63">
        <v>0</v>
      </c>
      <c r="G28" s="63">
        <v>0</v>
      </c>
      <c r="H28" s="56">
        <v>113</v>
      </c>
      <c r="I28" s="63">
        <v>0</v>
      </c>
      <c r="J28" s="63">
        <v>0</v>
      </c>
      <c r="K28" s="56">
        <v>113</v>
      </c>
      <c r="L28" s="63">
        <v>0</v>
      </c>
      <c r="M28" s="63">
        <v>0</v>
      </c>
      <c r="N28" s="56">
        <v>113</v>
      </c>
      <c r="O28" s="60">
        <f t="shared" si="0"/>
        <v>452</v>
      </c>
      <c r="Q28" s="97">
        <v>0.8</v>
      </c>
      <c r="R28" s="98">
        <v>0.2</v>
      </c>
      <c r="S28" s="40">
        <f t="shared" si="1"/>
        <v>361.6</v>
      </c>
      <c r="T28" s="40">
        <f t="shared" si="2"/>
        <v>90.4</v>
      </c>
      <c r="V28" s="82">
        <f t="shared" si="3"/>
        <v>226</v>
      </c>
      <c r="W28" s="40">
        <f t="shared" si="4"/>
        <v>180.8</v>
      </c>
      <c r="X28" s="40">
        <f t="shared" si="5"/>
        <v>45.2</v>
      </c>
    </row>
    <row r="29" spans="1:24" x14ac:dyDescent="0.25">
      <c r="A29" s="71">
        <v>26</v>
      </c>
      <c r="B29" s="76" t="s">
        <v>66</v>
      </c>
      <c r="C29" s="63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56">
        <v>100</v>
      </c>
      <c r="O29" s="60">
        <f t="shared" si="0"/>
        <v>100</v>
      </c>
      <c r="Q29" s="97">
        <v>0.8</v>
      </c>
      <c r="R29" s="98">
        <v>0.2</v>
      </c>
      <c r="S29" s="40">
        <f t="shared" si="1"/>
        <v>80</v>
      </c>
      <c r="T29" s="40">
        <f t="shared" si="2"/>
        <v>20</v>
      </c>
      <c r="V29" s="82">
        <f t="shared" si="3"/>
        <v>0</v>
      </c>
      <c r="W29" s="40">
        <f t="shared" si="4"/>
        <v>0</v>
      </c>
      <c r="X29" s="40">
        <f t="shared" si="5"/>
        <v>0</v>
      </c>
    </row>
    <row r="30" spans="1:24" x14ac:dyDescent="0.25">
      <c r="A30" s="71">
        <v>27</v>
      </c>
      <c r="B30" s="76" t="s">
        <v>121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56">
        <v>100</v>
      </c>
      <c r="O30" s="60">
        <f t="shared" si="0"/>
        <v>100</v>
      </c>
      <c r="Q30" s="97">
        <v>0.8</v>
      </c>
      <c r="R30" s="98">
        <v>0.2</v>
      </c>
      <c r="S30" s="40">
        <f t="shared" si="1"/>
        <v>80</v>
      </c>
      <c r="T30" s="40">
        <f t="shared" si="2"/>
        <v>20</v>
      </c>
      <c r="V30" s="82">
        <f t="shared" si="3"/>
        <v>0</v>
      </c>
      <c r="W30" s="40">
        <f t="shared" si="4"/>
        <v>0</v>
      </c>
      <c r="X30" s="40">
        <f t="shared" si="5"/>
        <v>0</v>
      </c>
    </row>
    <row r="31" spans="1:24" x14ac:dyDescent="0.25">
      <c r="A31" s="71">
        <v>28</v>
      </c>
      <c r="B31" s="76" t="s">
        <v>122</v>
      </c>
      <c r="C31" s="56">
        <v>1</v>
      </c>
      <c r="D31" s="56">
        <v>1</v>
      </c>
      <c r="E31" s="56">
        <v>1</v>
      </c>
      <c r="F31" s="56">
        <v>1</v>
      </c>
      <c r="G31" s="56">
        <v>1</v>
      </c>
      <c r="H31" s="56">
        <v>1</v>
      </c>
      <c r="I31" s="56">
        <v>1</v>
      </c>
      <c r="J31" s="56">
        <v>1</v>
      </c>
      <c r="K31" s="56">
        <v>1</v>
      </c>
      <c r="L31" s="56">
        <v>1</v>
      </c>
      <c r="M31" s="56">
        <v>1</v>
      </c>
      <c r="N31" s="56">
        <v>1</v>
      </c>
      <c r="O31" s="60">
        <f t="shared" si="0"/>
        <v>12</v>
      </c>
      <c r="Q31" s="94">
        <v>10</v>
      </c>
      <c r="R31" s="94">
        <v>2</v>
      </c>
      <c r="S31" s="94">
        <v>10</v>
      </c>
      <c r="T31" s="94">
        <v>2</v>
      </c>
      <c r="V31" s="82">
        <f t="shared" si="3"/>
        <v>6</v>
      </c>
      <c r="W31" s="40">
        <f t="shared" si="4"/>
        <v>60</v>
      </c>
      <c r="X31" s="40">
        <f t="shared" si="5"/>
        <v>12</v>
      </c>
    </row>
    <row r="32" spans="1:24" x14ac:dyDescent="0.25">
      <c r="A32" s="71">
        <v>29</v>
      </c>
      <c r="B32" s="76" t="s">
        <v>68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56">
        <v>1</v>
      </c>
      <c r="O32" s="60">
        <f t="shared" si="0"/>
        <v>1</v>
      </c>
      <c r="Q32" s="94">
        <v>1</v>
      </c>
      <c r="R32" s="94">
        <v>0</v>
      </c>
      <c r="S32" s="94">
        <v>1</v>
      </c>
      <c r="T32" s="94">
        <v>0</v>
      </c>
      <c r="V32" s="82">
        <f t="shared" si="3"/>
        <v>0</v>
      </c>
      <c r="W32" s="40">
        <f t="shared" si="4"/>
        <v>0</v>
      </c>
      <c r="X32" s="40">
        <f t="shared" si="5"/>
        <v>0</v>
      </c>
    </row>
  </sheetData>
  <sheetProtection sort="0" autoFilter="0"/>
  <autoFilter ref="C2:O32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</autoFilter>
  <mergeCells count="3">
    <mergeCell ref="B2:B3"/>
    <mergeCell ref="C2:N2"/>
    <mergeCell ref="O2:O3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25"/>
  <sheetViews>
    <sheetView showGridLines="0" tabSelected="1" zoomScale="69" zoomScaleNormal="69" workbookViewId="0">
      <pane xSplit="4" ySplit="6" topLeftCell="F7" activePane="bottomRight" state="frozen"/>
      <selection pane="topRight" activeCell="E1" sqref="E1"/>
      <selection pane="bottomLeft" activeCell="A7" sqref="A7"/>
      <selection pane="bottomRight" sqref="A1:F5"/>
    </sheetView>
  </sheetViews>
  <sheetFormatPr baseColWidth="10" defaultColWidth="11.5703125" defaultRowHeight="15.75" x14ac:dyDescent="0.25"/>
  <cols>
    <col min="1" max="1" width="9.42578125" style="6" customWidth="1"/>
    <col min="2" max="2" width="42.85546875" style="7" customWidth="1"/>
    <col min="3" max="3" width="12.42578125" style="7" bestFit="1" customWidth="1"/>
    <col min="4" max="4" width="16.42578125" style="1" customWidth="1"/>
    <col min="5" max="5" width="12.7109375" style="8" customWidth="1"/>
    <col min="6" max="6" width="11.7109375" style="6" customWidth="1"/>
    <col min="7" max="11" width="17" style="9" customWidth="1"/>
    <col min="12" max="13" width="18" style="1" customWidth="1"/>
    <col min="14" max="18" width="17" style="9" customWidth="1"/>
    <col min="19" max="20" width="18" style="1" customWidth="1"/>
    <col min="21" max="25" width="17" style="9" customWidth="1"/>
    <col min="26" max="27" width="18" style="1" customWidth="1"/>
    <col min="28" max="32" width="17" style="9" customWidth="1"/>
    <col min="33" max="34" width="18" style="89" customWidth="1"/>
    <col min="35" max="39" width="17" style="9" customWidth="1"/>
    <col min="40" max="41" width="18" style="89" customWidth="1"/>
    <col min="42" max="46" width="17" style="9" customWidth="1"/>
    <col min="47" max="48" width="18" style="89" customWidth="1"/>
    <col min="49" max="50" width="18" style="1" customWidth="1"/>
    <col min="51" max="16384" width="11.5703125" style="1"/>
  </cols>
  <sheetData>
    <row r="1" spans="1:50" ht="15.75" customHeight="1" x14ac:dyDescent="0.25">
      <c r="A1" s="100" t="s">
        <v>73</v>
      </c>
      <c r="B1" s="100"/>
      <c r="C1" s="100"/>
      <c r="D1" s="100"/>
      <c r="E1" s="100"/>
      <c r="F1" s="100"/>
      <c r="G1" s="1" t="s">
        <v>97</v>
      </c>
      <c r="H1" s="1"/>
      <c r="I1" s="1"/>
      <c r="J1" s="1"/>
      <c r="K1" s="1"/>
      <c r="N1" s="1"/>
      <c r="O1" s="1"/>
      <c r="P1" s="1"/>
      <c r="Q1" s="1"/>
      <c r="R1" s="1"/>
      <c r="U1" s="1"/>
      <c r="V1" s="1"/>
      <c r="W1" s="1"/>
      <c r="X1" s="1"/>
      <c r="Y1" s="1"/>
      <c r="AB1" s="89"/>
      <c r="AC1" s="89"/>
      <c r="AD1" s="89"/>
      <c r="AE1" s="89"/>
      <c r="AF1" s="89"/>
      <c r="AI1" s="89"/>
      <c r="AJ1" s="89"/>
      <c r="AK1" s="89"/>
      <c r="AL1" s="89"/>
      <c r="AM1" s="89"/>
      <c r="AP1" s="89"/>
      <c r="AQ1" s="89"/>
      <c r="AR1" s="89"/>
      <c r="AS1" s="89"/>
      <c r="AT1" s="89"/>
    </row>
    <row r="2" spans="1:50" ht="14.45" customHeight="1" x14ac:dyDescent="0.25">
      <c r="A2" s="100"/>
      <c r="B2" s="100"/>
      <c r="C2" s="100"/>
      <c r="D2" s="100"/>
      <c r="E2" s="100"/>
      <c r="F2" s="100"/>
      <c r="G2" s="1"/>
      <c r="H2" s="1"/>
      <c r="I2" s="1"/>
      <c r="J2" s="1"/>
      <c r="K2" s="1"/>
      <c r="N2" s="1"/>
      <c r="O2" s="1"/>
      <c r="P2" s="1"/>
      <c r="Q2" s="1"/>
      <c r="R2" s="1"/>
      <c r="U2" s="1"/>
      <c r="V2" s="1"/>
      <c r="W2" s="1"/>
      <c r="X2" s="1"/>
      <c r="Y2" s="1"/>
      <c r="AB2" s="89"/>
      <c r="AC2" s="89"/>
      <c r="AD2" s="89"/>
      <c r="AE2" s="89"/>
      <c r="AF2" s="89"/>
      <c r="AI2" s="89"/>
      <c r="AJ2" s="89"/>
      <c r="AK2" s="89"/>
      <c r="AL2" s="89"/>
      <c r="AM2" s="89"/>
      <c r="AP2" s="89"/>
      <c r="AQ2" s="89"/>
      <c r="AR2" s="89"/>
      <c r="AS2" s="89"/>
      <c r="AT2" s="89"/>
    </row>
    <row r="3" spans="1:50" ht="14.45" customHeight="1" x14ac:dyDescent="0.25">
      <c r="A3" s="100"/>
      <c r="B3" s="100"/>
      <c r="C3" s="100"/>
      <c r="D3" s="100"/>
      <c r="E3" s="100"/>
      <c r="F3" s="100"/>
      <c r="G3" s="1"/>
      <c r="H3" s="1"/>
      <c r="I3" s="1"/>
      <c r="J3" s="1"/>
      <c r="K3" s="1"/>
      <c r="N3" s="1"/>
      <c r="O3" s="1"/>
      <c r="P3" s="1"/>
      <c r="Q3" s="1"/>
      <c r="R3" s="1"/>
      <c r="U3" s="1"/>
      <c r="V3" s="1"/>
      <c r="W3" s="1"/>
      <c r="X3" s="1"/>
      <c r="Y3" s="1"/>
      <c r="AB3" s="89"/>
      <c r="AC3" s="89"/>
      <c r="AD3" s="89"/>
      <c r="AE3" s="89"/>
      <c r="AF3" s="89"/>
      <c r="AI3" s="89"/>
      <c r="AJ3" s="89"/>
      <c r="AK3" s="89"/>
      <c r="AL3" s="89"/>
      <c r="AM3" s="89"/>
      <c r="AP3" s="89"/>
      <c r="AQ3" s="89"/>
      <c r="AR3" s="89"/>
      <c r="AS3" s="89"/>
      <c r="AT3" s="89"/>
    </row>
    <row r="4" spans="1:50" ht="14.45" customHeight="1" x14ac:dyDescent="0.25">
      <c r="A4" s="100"/>
      <c r="B4" s="100"/>
      <c r="C4" s="100"/>
      <c r="D4" s="100"/>
      <c r="E4" s="100"/>
      <c r="F4" s="100"/>
      <c r="G4" s="1"/>
      <c r="H4" s="1"/>
      <c r="I4" s="1"/>
      <c r="J4" s="1"/>
      <c r="K4" s="1"/>
      <c r="N4" s="22"/>
      <c r="O4" s="22"/>
      <c r="P4" s="22"/>
      <c r="Q4" s="22"/>
      <c r="R4" s="1"/>
      <c r="U4" s="101"/>
      <c r="V4" s="101"/>
      <c r="W4" s="101"/>
      <c r="X4" s="101"/>
      <c r="Y4" s="1"/>
      <c r="AB4" s="101"/>
      <c r="AC4" s="101"/>
      <c r="AD4" s="101"/>
      <c r="AE4" s="101"/>
      <c r="AF4" s="89"/>
      <c r="AI4" s="101"/>
      <c r="AJ4" s="101"/>
      <c r="AK4" s="101"/>
      <c r="AL4" s="101"/>
      <c r="AM4" s="89"/>
      <c r="AP4" s="101"/>
      <c r="AQ4" s="101"/>
      <c r="AR4" s="101"/>
      <c r="AS4" s="101"/>
      <c r="AT4" s="89"/>
    </row>
    <row r="5" spans="1:50" ht="18.600000000000001" customHeight="1" x14ac:dyDescent="0.25">
      <c r="A5" s="100"/>
      <c r="B5" s="100"/>
      <c r="C5" s="100"/>
      <c r="D5" s="100"/>
      <c r="E5" s="100"/>
      <c r="F5" s="100"/>
      <c r="G5" s="102" t="s">
        <v>4</v>
      </c>
      <c r="H5" s="102"/>
      <c r="I5" s="102" t="s">
        <v>26</v>
      </c>
      <c r="J5" s="102"/>
      <c r="K5" s="1"/>
      <c r="N5" s="102" t="s">
        <v>23</v>
      </c>
      <c r="O5" s="102"/>
      <c r="P5" s="102" t="s">
        <v>26</v>
      </c>
      <c r="Q5" s="102"/>
      <c r="R5" s="1"/>
      <c r="U5" s="102" t="s">
        <v>22</v>
      </c>
      <c r="V5" s="102"/>
      <c r="W5" s="102" t="s">
        <v>26</v>
      </c>
      <c r="X5" s="102"/>
      <c r="Y5" s="1"/>
      <c r="AB5" s="102" t="s">
        <v>112</v>
      </c>
      <c r="AC5" s="102"/>
      <c r="AD5" s="102" t="s">
        <v>26</v>
      </c>
      <c r="AE5" s="102"/>
      <c r="AF5" s="89"/>
      <c r="AI5" s="102" t="s">
        <v>113</v>
      </c>
      <c r="AJ5" s="102"/>
      <c r="AK5" s="102" t="s">
        <v>26</v>
      </c>
      <c r="AL5" s="102"/>
      <c r="AM5" s="89"/>
      <c r="AP5" s="102" t="s">
        <v>114</v>
      </c>
      <c r="AQ5" s="102"/>
      <c r="AR5" s="102" t="s">
        <v>26</v>
      </c>
      <c r="AS5" s="102"/>
      <c r="AT5" s="89"/>
      <c r="AW5" s="102" t="s">
        <v>29</v>
      </c>
      <c r="AX5" s="102"/>
    </row>
    <row r="6" spans="1:50" ht="58.5" customHeight="1" x14ac:dyDescent="0.25">
      <c r="A6" s="47" t="s">
        <v>0</v>
      </c>
      <c r="B6" s="3" t="s">
        <v>1</v>
      </c>
      <c r="C6" s="3" t="s">
        <v>9</v>
      </c>
      <c r="D6" s="4" t="s">
        <v>5</v>
      </c>
      <c r="E6" s="3" t="s">
        <v>2</v>
      </c>
      <c r="F6" s="3" t="s">
        <v>3</v>
      </c>
      <c r="G6" s="3" t="s">
        <v>24</v>
      </c>
      <c r="H6" s="3" t="s">
        <v>25</v>
      </c>
      <c r="I6" s="3" t="s">
        <v>24</v>
      </c>
      <c r="J6" s="3" t="s">
        <v>25</v>
      </c>
      <c r="K6" s="5" t="s">
        <v>21</v>
      </c>
      <c r="L6" s="5" t="s">
        <v>7</v>
      </c>
      <c r="M6" s="3" t="s">
        <v>8</v>
      </c>
      <c r="N6" s="3" t="s">
        <v>24</v>
      </c>
      <c r="O6" s="3" t="s">
        <v>25</v>
      </c>
      <c r="P6" s="3" t="s">
        <v>24</v>
      </c>
      <c r="Q6" s="3" t="s">
        <v>25</v>
      </c>
      <c r="R6" s="5" t="s">
        <v>21</v>
      </c>
      <c r="S6" s="5" t="s">
        <v>7</v>
      </c>
      <c r="T6" s="3" t="s">
        <v>8</v>
      </c>
      <c r="U6" s="3" t="s">
        <v>24</v>
      </c>
      <c r="V6" s="3" t="s">
        <v>25</v>
      </c>
      <c r="W6" s="3" t="s">
        <v>24</v>
      </c>
      <c r="X6" s="3" t="s">
        <v>25</v>
      </c>
      <c r="Y6" s="5" t="s">
        <v>21</v>
      </c>
      <c r="Z6" s="5" t="s">
        <v>7</v>
      </c>
      <c r="AA6" s="3" t="s">
        <v>8</v>
      </c>
      <c r="AB6" s="88" t="s">
        <v>24</v>
      </c>
      <c r="AC6" s="88" t="s">
        <v>25</v>
      </c>
      <c r="AD6" s="88" t="s">
        <v>24</v>
      </c>
      <c r="AE6" s="88" t="s">
        <v>25</v>
      </c>
      <c r="AF6" s="5" t="s">
        <v>21</v>
      </c>
      <c r="AG6" s="5" t="s">
        <v>7</v>
      </c>
      <c r="AH6" s="88" t="s">
        <v>8</v>
      </c>
      <c r="AI6" s="88" t="s">
        <v>24</v>
      </c>
      <c r="AJ6" s="88" t="s">
        <v>25</v>
      </c>
      <c r="AK6" s="88" t="s">
        <v>24</v>
      </c>
      <c r="AL6" s="88" t="s">
        <v>25</v>
      </c>
      <c r="AM6" s="5" t="s">
        <v>21</v>
      </c>
      <c r="AN6" s="5" t="s">
        <v>7</v>
      </c>
      <c r="AO6" s="88" t="s">
        <v>8</v>
      </c>
      <c r="AP6" s="88" t="s">
        <v>24</v>
      </c>
      <c r="AQ6" s="88" t="s">
        <v>25</v>
      </c>
      <c r="AR6" s="88" t="s">
        <v>24</v>
      </c>
      <c r="AS6" s="88" t="s">
        <v>25</v>
      </c>
      <c r="AT6" s="5" t="s">
        <v>21</v>
      </c>
      <c r="AU6" s="5" t="s">
        <v>7</v>
      </c>
      <c r="AV6" s="88" t="s">
        <v>8</v>
      </c>
      <c r="AW6" s="3" t="s">
        <v>30</v>
      </c>
      <c r="AX6" s="3" t="s">
        <v>31</v>
      </c>
    </row>
    <row r="7" spans="1:50" s="50" customFormat="1" ht="47.45" customHeight="1" x14ac:dyDescent="0.25">
      <c r="A7" s="11">
        <v>1</v>
      </c>
      <c r="B7" s="52" t="s">
        <v>89</v>
      </c>
      <c r="C7" s="51">
        <v>804</v>
      </c>
      <c r="D7" s="83" t="s">
        <v>77</v>
      </c>
      <c r="E7" s="11"/>
      <c r="F7" s="41"/>
      <c r="G7" s="54">
        <v>76</v>
      </c>
      <c r="H7" s="13">
        <f>+'Calendario POA'!C4</f>
        <v>67</v>
      </c>
      <c r="I7" s="13">
        <f t="shared" ref="I7:I14" si="0">+G7</f>
        <v>76</v>
      </c>
      <c r="J7" s="13">
        <f t="shared" ref="J7:J14" si="1">+H7</f>
        <v>67</v>
      </c>
      <c r="K7" s="21">
        <f t="shared" ref="K7:K14" si="2">+(G7/H7)</f>
        <v>1.1343283582089552</v>
      </c>
      <c r="L7" s="16">
        <f t="shared" ref="L7:L14" si="3">+(I7/J7)</f>
        <v>1.1343283582089552</v>
      </c>
      <c r="M7" s="16">
        <f t="shared" ref="M7:M14" si="4">+(G7/C7)</f>
        <v>9.4527363184079602E-2</v>
      </c>
      <c r="N7" s="12">
        <v>242</v>
      </c>
      <c r="O7" s="13">
        <f>+'Calendario POA'!D4</f>
        <v>67</v>
      </c>
      <c r="P7" s="13">
        <f t="shared" ref="P7:P14" si="5">I7+N7</f>
        <v>318</v>
      </c>
      <c r="Q7" s="13">
        <f t="shared" ref="Q7:Q14" si="6">J7+O7</f>
        <v>134</v>
      </c>
      <c r="R7" s="17">
        <f t="shared" ref="R7:R14" si="7">+(N7/O7)</f>
        <v>3.6119402985074629</v>
      </c>
      <c r="S7" s="18">
        <f t="shared" ref="S7:S14" si="8">+(P7/Q7)</f>
        <v>2.3731343283582089</v>
      </c>
      <c r="T7" s="18">
        <f>+(P7/C7)</f>
        <v>0.39552238805970147</v>
      </c>
      <c r="U7" s="12">
        <v>40</v>
      </c>
      <c r="V7" s="13">
        <f>+'Calendario POA'!E4</f>
        <v>67</v>
      </c>
      <c r="W7" s="13">
        <f t="shared" ref="W7:W25" si="9">P7+U7</f>
        <v>358</v>
      </c>
      <c r="X7" s="13">
        <f t="shared" ref="X7:X25" si="10">Q7+V7</f>
        <v>201</v>
      </c>
      <c r="Y7" s="19">
        <f t="shared" ref="Y7:Y25" si="11">+(U7/V7)</f>
        <v>0.59701492537313428</v>
      </c>
      <c r="Z7" s="18">
        <f t="shared" ref="Z7:Z14" si="12">+(W7/X7)</f>
        <v>1.7810945273631842</v>
      </c>
      <c r="AA7" s="18">
        <f t="shared" ref="AA7:AA25" si="13">W7/C7</f>
        <v>0.44527363184079605</v>
      </c>
      <c r="AB7" s="54">
        <v>33</v>
      </c>
      <c r="AC7" s="13">
        <f>+'Calendario POA'!F4</f>
        <v>67</v>
      </c>
      <c r="AD7" s="13">
        <f t="shared" ref="AD7:AD25" si="14">W7+AB7</f>
        <v>391</v>
      </c>
      <c r="AE7" s="13">
        <f t="shared" ref="AE7:AE25" si="15">X7+AC7</f>
        <v>268</v>
      </c>
      <c r="AF7" s="19">
        <f t="shared" ref="AF7:AF25" si="16">+(AB7/AC7)</f>
        <v>0.4925373134328358</v>
      </c>
      <c r="AG7" s="18">
        <f t="shared" ref="AG7:AG25" si="17">+(AD7/AE7)</f>
        <v>1.458955223880597</v>
      </c>
      <c r="AH7" s="18">
        <f>AD7/$C7</f>
        <v>0.48631840796019898</v>
      </c>
      <c r="AI7" s="12">
        <v>0</v>
      </c>
      <c r="AJ7" s="13">
        <f>+'Calendario POA'!G4</f>
        <v>67</v>
      </c>
      <c r="AK7" s="13">
        <f t="shared" ref="AK7:AK25" si="18">AD7+AI7</f>
        <v>391</v>
      </c>
      <c r="AL7" s="13">
        <f t="shared" ref="AL7:AL25" si="19">AE7+AJ7</f>
        <v>335</v>
      </c>
      <c r="AM7" s="19">
        <f t="shared" ref="AM7:AM25" si="20">+(AI7/AJ7)</f>
        <v>0</v>
      </c>
      <c r="AN7" s="18">
        <f t="shared" ref="AN7:AN25" si="21">+(AK7/AL7)</f>
        <v>1.1671641791044776</v>
      </c>
      <c r="AO7" s="18">
        <f>AK7/$C7</f>
        <v>0.48631840796019898</v>
      </c>
      <c r="AP7" s="12"/>
      <c r="AQ7" s="13">
        <f>+'Calendario POA'!H4</f>
        <v>67</v>
      </c>
      <c r="AR7" s="13">
        <f t="shared" ref="AR7:AR25" si="22">AK7+AP7</f>
        <v>391</v>
      </c>
      <c r="AS7" s="13">
        <f t="shared" ref="AS7:AS25" si="23">AL7+AQ7</f>
        <v>402</v>
      </c>
      <c r="AT7" s="19">
        <f t="shared" ref="AT7:AT25" si="24">+(AP7/AQ7)</f>
        <v>0</v>
      </c>
      <c r="AU7" s="18">
        <f t="shared" ref="AU7:AU25" si="25">+(AR7/AS7)</f>
        <v>0.97263681592039797</v>
      </c>
      <c r="AV7" s="18">
        <f>AR7/$C7</f>
        <v>0.48631840796019898</v>
      </c>
      <c r="AW7" s="55" t="str">
        <f>IF(AR7&gt;='Calendario POA'!X4,"Aceptable",IF(AR7&lt;='Calendario POA'!Y4,"En riesgo","En progreso"))</f>
        <v>Aceptable</v>
      </c>
      <c r="AX7" s="55" t="str">
        <f>+IF(AR7&gt;='Calendario POA'!Q4,"Aceptable",IF(AR7&lt;='Calendario POA'!R4,"En riesgo","En progreso"))</f>
        <v>En progreso</v>
      </c>
    </row>
    <row r="8" spans="1:50" s="50" customFormat="1" ht="47.45" customHeight="1" x14ac:dyDescent="0.25">
      <c r="A8" s="11">
        <v>2</v>
      </c>
      <c r="B8" s="52" t="s">
        <v>90</v>
      </c>
      <c r="C8" s="51">
        <v>804</v>
      </c>
      <c r="D8" s="53" t="s">
        <v>77</v>
      </c>
      <c r="E8" s="11"/>
      <c r="F8" s="41"/>
      <c r="G8" s="54">
        <v>73</v>
      </c>
      <c r="H8" s="13">
        <f>+'Calendario POA'!C5</f>
        <v>67</v>
      </c>
      <c r="I8" s="13">
        <f t="shared" si="0"/>
        <v>73</v>
      </c>
      <c r="J8" s="13">
        <f t="shared" si="1"/>
        <v>67</v>
      </c>
      <c r="K8" s="21">
        <f t="shared" si="2"/>
        <v>1.0895522388059702</v>
      </c>
      <c r="L8" s="16">
        <f t="shared" si="3"/>
        <v>1.0895522388059702</v>
      </c>
      <c r="M8" s="16">
        <f t="shared" si="4"/>
        <v>9.0796019900497515E-2</v>
      </c>
      <c r="N8" s="12">
        <v>152</v>
      </c>
      <c r="O8" s="13">
        <f>+'Calendario POA'!D5</f>
        <v>67</v>
      </c>
      <c r="P8" s="13">
        <f t="shared" si="5"/>
        <v>225</v>
      </c>
      <c r="Q8" s="13">
        <f t="shared" si="6"/>
        <v>134</v>
      </c>
      <c r="R8" s="17">
        <f t="shared" si="7"/>
        <v>2.2686567164179103</v>
      </c>
      <c r="S8" s="18">
        <f t="shared" si="8"/>
        <v>1.6791044776119404</v>
      </c>
      <c r="T8" s="18">
        <f t="shared" ref="T8:T25" si="26">+(P8/C8)</f>
        <v>0.27985074626865669</v>
      </c>
      <c r="U8" s="12">
        <v>29</v>
      </c>
      <c r="V8" s="13">
        <f>+'Calendario POA'!E5</f>
        <v>67</v>
      </c>
      <c r="W8" s="13">
        <f t="shared" si="9"/>
        <v>254</v>
      </c>
      <c r="X8" s="13">
        <f t="shared" si="10"/>
        <v>201</v>
      </c>
      <c r="Y8" s="19">
        <f t="shared" si="11"/>
        <v>0.43283582089552236</v>
      </c>
      <c r="Z8" s="18">
        <f t="shared" si="12"/>
        <v>1.263681592039801</v>
      </c>
      <c r="AA8" s="18">
        <f t="shared" si="13"/>
        <v>0.31592039800995025</v>
      </c>
      <c r="AB8" s="54">
        <v>29</v>
      </c>
      <c r="AC8" s="13">
        <f>+'Calendario POA'!F5</f>
        <v>67</v>
      </c>
      <c r="AD8" s="13">
        <f t="shared" si="14"/>
        <v>283</v>
      </c>
      <c r="AE8" s="13">
        <f t="shared" si="15"/>
        <v>268</v>
      </c>
      <c r="AF8" s="19">
        <f t="shared" si="16"/>
        <v>0.43283582089552236</v>
      </c>
      <c r="AG8" s="18">
        <f t="shared" si="17"/>
        <v>1.0559701492537314</v>
      </c>
      <c r="AH8" s="18">
        <f t="shared" ref="AH8:AH25" si="27">AD8/$C8</f>
        <v>0.35199004975124376</v>
      </c>
      <c r="AI8" s="12">
        <v>90</v>
      </c>
      <c r="AJ8" s="13">
        <f>+'Calendario POA'!G5</f>
        <v>67</v>
      </c>
      <c r="AK8" s="13">
        <f t="shared" si="18"/>
        <v>373</v>
      </c>
      <c r="AL8" s="13">
        <f t="shared" si="19"/>
        <v>335</v>
      </c>
      <c r="AM8" s="19">
        <f t="shared" si="20"/>
        <v>1.3432835820895523</v>
      </c>
      <c r="AN8" s="18">
        <f t="shared" si="21"/>
        <v>1.1134328358208956</v>
      </c>
      <c r="AO8" s="18">
        <f t="shared" ref="AO8:AO25" si="28">AK8/$C8</f>
        <v>0.46393034825870649</v>
      </c>
      <c r="AP8" s="12"/>
      <c r="AQ8" s="13">
        <f>+'Calendario POA'!H5</f>
        <v>67</v>
      </c>
      <c r="AR8" s="13">
        <f t="shared" si="22"/>
        <v>373</v>
      </c>
      <c r="AS8" s="13">
        <f t="shared" si="23"/>
        <v>402</v>
      </c>
      <c r="AT8" s="19">
        <f t="shared" si="24"/>
        <v>0</v>
      </c>
      <c r="AU8" s="18">
        <f t="shared" si="25"/>
        <v>0.92786069651741299</v>
      </c>
      <c r="AV8" s="18">
        <f t="shared" ref="AV8:AV25" si="29">AR8/$C8</f>
        <v>0.46393034825870649</v>
      </c>
      <c r="AW8" s="55" t="str">
        <f>IF(AR8&gt;='Calendario POA'!X5,"Aceptable",IF(AR8&lt;='Calendario POA'!Y5,"En riesgo","En progreso"))</f>
        <v>Aceptable</v>
      </c>
      <c r="AX8" s="55" t="str">
        <f>+IF(AR8&gt;='Calendario POA'!Q5,"Aceptable",IF(AR8&lt;='Calendario POA'!R5,"En riesgo","En progreso"))</f>
        <v>En progreso</v>
      </c>
    </row>
    <row r="9" spans="1:50" s="85" customFormat="1" ht="47.45" customHeight="1" x14ac:dyDescent="0.25">
      <c r="A9" s="11">
        <v>3</v>
      </c>
      <c r="B9" s="52" t="s">
        <v>103</v>
      </c>
      <c r="C9" s="51">
        <v>240</v>
      </c>
      <c r="D9" s="83" t="s">
        <v>77</v>
      </c>
      <c r="E9" s="11"/>
      <c r="F9" s="41"/>
      <c r="G9" s="58">
        <v>90</v>
      </c>
      <c r="H9" s="13">
        <f>+'Calendario POA'!C6</f>
        <v>20</v>
      </c>
      <c r="I9" s="13">
        <f t="shared" si="0"/>
        <v>90</v>
      </c>
      <c r="J9" s="13">
        <f t="shared" si="1"/>
        <v>20</v>
      </c>
      <c r="K9" s="21">
        <f t="shared" si="2"/>
        <v>4.5</v>
      </c>
      <c r="L9" s="16">
        <f t="shared" si="3"/>
        <v>4.5</v>
      </c>
      <c r="M9" s="16">
        <f t="shared" si="4"/>
        <v>0.375</v>
      </c>
      <c r="N9" s="12">
        <v>6</v>
      </c>
      <c r="O9" s="13">
        <f>+'Calendario POA'!D6</f>
        <v>20</v>
      </c>
      <c r="P9" s="13">
        <f t="shared" si="5"/>
        <v>96</v>
      </c>
      <c r="Q9" s="13">
        <f t="shared" si="6"/>
        <v>40</v>
      </c>
      <c r="R9" s="17">
        <f t="shared" si="7"/>
        <v>0.3</v>
      </c>
      <c r="S9" s="18">
        <f t="shared" si="8"/>
        <v>2.4</v>
      </c>
      <c r="T9" s="18">
        <f t="shared" si="26"/>
        <v>0.4</v>
      </c>
      <c r="U9" s="12">
        <v>213</v>
      </c>
      <c r="V9" s="13">
        <f>+'Calendario POA'!E6</f>
        <v>20</v>
      </c>
      <c r="W9" s="13">
        <f t="shared" si="9"/>
        <v>309</v>
      </c>
      <c r="X9" s="13">
        <f t="shared" si="10"/>
        <v>60</v>
      </c>
      <c r="Y9" s="19">
        <f t="shared" si="11"/>
        <v>10.65</v>
      </c>
      <c r="Z9" s="18">
        <f t="shared" si="12"/>
        <v>5.15</v>
      </c>
      <c r="AA9" s="18">
        <f t="shared" si="13"/>
        <v>1.2875000000000001</v>
      </c>
      <c r="AB9" s="58">
        <v>57</v>
      </c>
      <c r="AC9" s="13">
        <f>+'Calendario POA'!F6</f>
        <v>20</v>
      </c>
      <c r="AD9" s="13">
        <f t="shared" si="14"/>
        <v>366</v>
      </c>
      <c r="AE9" s="13">
        <f t="shared" si="15"/>
        <v>80</v>
      </c>
      <c r="AF9" s="19">
        <f t="shared" si="16"/>
        <v>2.85</v>
      </c>
      <c r="AG9" s="18">
        <f t="shared" si="17"/>
        <v>4.5750000000000002</v>
      </c>
      <c r="AH9" s="18">
        <f t="shared" si="27"/>
        <v>1.5249999999999999</v>
      </c>
      <c r="AI9" s="12">
        <v>39</v>
      </c>
      <c r="AJ9" s="13">
        <f>+'Calendario POA'!G6</f>
        <v>20</v>
      </c>
      <c r="AK9" s="13">
        <f t="shared" si="18"/>
        <v>405</v>
      </c>
      <c r="AL9" s="13">
        <f t="shared" si="19"/>
        <v>100</v>
      </c>
      <c r="AM9" s="19">
        <f t="shared" si="20"/>
        <v>1.95</v>
      </c>
      <c r="AN9" s="18">
        <f t="shared" si="21"/>
        <v>4.05</v>
      </c>
      <c r="AO9" s="18">
        <f t="shared" si="28"/>
        <v>1.6875</v>
      </c>
      <c r="AP9" s="12"/>
      <c r="AQ9" s="13">
        <f>+'Calendario POA'!H6</f>
        <v>20</v>
      </c>
      <c r="AR9" s="13">
        <f t="shared" si="22"/>
        <v>405</v>
      </c>
      <c r="AS9" s="13">
        <f t="shared" si="23"/>
        <v>120</v>
      </c>
      <c r="AT9" s="19">
        <f t="shared" si="24"/>
        <v>0</v>
      </c>
      <c r="AU9" s="18">
        <f t="shared" si="25"/>
        <v>3.375</v>
      </c>
      <c r="AV9" s="18">
        <f t="shared" si="29"/>
        <v>1.6875</v>
      </c>
      <c r="AW9" s="55" t="str">
        <f>IF(AR9&gt;='Calendario POA'!X6,"Aceptable",IF(AR9&lt;='Calendario POA'!Y6,"En riesgo","En progreso"))</f>
        <v>Aceptable</v>
      </c>
      <c r="AX9" s="55" t="str">
        <f>+IF(AR9&gt;='Calendario POA'!Q6,"Aceptable",IF(AR9&lt;='Calendario POA'!R6,"En riesgo","En progreso"))</f>
        <v>Aceptable</v>
      </c>
    </row>
    <row r="10" spans="1:50" s="85" customFormat="1" ht="47.45" customHeight="1" x14ac:dyDescent="0.25">
      <c r="A10" s="11">
        <v>4</v>
      </c>
      <c r="B10" s="52" t="s">
        <v>104</v>
      </c>
      <c r="C10" s="51">
        <v>288</v>
      </c>
      <c r="D10" s="83" t="s">
        <v>77</v>
      </c>
      <c r="E10" s="11"/>
      <c r="F10" s="41"/>
      <c r="G10" s="58">
        <v>2</v>
      </c>
      <c r="H10" s="13">
        <f>+'Calendario POA'!C7</f>
        <v>4</v>
      </c>
      <c r="I10" s="13">
        <f t="shared" si="0"/>
        <v>2</v>
      </c>
      <c r="J10" s="13">
        <f t="shared" si="1"/>
        <v>4</v>
      </c>
      <c r="K10" s="21">
        <f t="shared" si="2"/>
        <v>0.5</v>
      </c>
      <c r="L10" s="16">
        <f t="shared" si="3"/>
        <v>0.5</v>
      </c>
      <c r="M10" s="16">
        <f t="shared" si="4"/>
        <v>6.9444444444444441E-3</v>
      </c>
      <c r="N10" s="12">
        <v>0</v>
      </c>
      <c r="O10" s="13">
        <f>+'Calendario POA'!D7</f>
        <v>4</v>
      </c>
      <c r="P10" s="13">
        <f t="shared" si="5"/>
        <v>2</v>
      </c>
      <c r="Q10" s="13">
        <f t="shared" si="6"/>
        <v>8</v>
      </c>
      <c r="R10" s="17">
        <f t="shared" si="7"/>
        <v>0</v>
      </c>
      <c r="S10" s="18">
        <f t="shared" si="8"/>
        <v>0.25</v>
      </c>
      <c r="T10" s="18">
        <f t="shared" si="26"/>
        <v>6.9444444444444441E-3</v>
      </c>
      <c r="U10" s="12">
        <v>9</v>
      </c>
      <c r="V10" s="13">
        <f>+'Calendario POA'!E7</f>
        <v>4</v>
      </c>
      <c r="W10" s="13">
        <f t="shared" si="9"/>
        <v>11</v>
      </c>
      <c r="X10" s="13">
        <f t="shared" si="10"/>
        <v>12</v>
      </c>
      <c r="Y10" s="19">
        <f t="shared" si="11"/>
        <v>2.25</v>
      </c>
      <c r="Z10" s="18">
        <f t="shared" si="12"/>
        <v>0.91666666666666663</v>
      </c>
      <c r="AA10" s="18">
        <f t="shared" si="13"/>
        <v>3.8194444444444448E-2</v>
      </c>
      <c r="AB10" s="58">
        <v>44</v>
      </c>
      <c r="AC10" s="13">
        <f>+'Calendario POA'!F7</f>
        <v>4</v>
      </c>
      <c r="AD10" s="13">
        <f t="shared" si="14"/>
        <v>55</v>
      </c>
      <c r="AE10" s="13">
        <f t="shared" si="15"/>
        <v>16</v>
      </c>
      <c r="AF10" s="19">
        <f t="shared" si="16"/>
        <v>11</v>
      </c>
      <c r="AG10" s="18">
        <f t="shared" si="17"/>
        <v>3.4375</v>
      </c>
      <c r="AH10" s="18">
        <f t="shared" si="27"/>
        <v>0.19097222222222221</v>
      </c>
      <c r="AI10" s="12">
        <v>11</v>
      </c>
      <c r="AJ10" s="13">
        <f>+'Calendario POA'!G7</f>
        <v>34</v>
      </c>
      <c r="AK10" s="13">
        <f t="shared" si="18"/>
        <v>66</v>
      </c>
      <c r="AL10" s="13">
        <f t="shared" si="19"/>
        <v>50</v>
      </c>
      <c r="AM10" s="19">
        <f t="shared" si="20"/>
        <v>0.3235294117647059</v>
      </c>
      <c r="AN10" s="18">
        <f t="shared" si="21"/>
        <v>1.32</v>
      </c>
      <c r="AO10" s="18">
        <f t="shared" si="28"/>
        <v>0.22916666666666666</v>
      </c>
      <c r="AP10" s="12"/>
      <c r="AQ10" s="13">
        <f>+'Calendario POA'!H7</f>
        <v>34</v>
      </c>
      <c r="AR10" s="13">
        <f t="shared" si="22"/>
        <v>66</v>
      </c>
      <c r="AS10" s="13">
        <f t="shared" si="23"/>
        <v>84</v>
      </c>
      <c r="AT10" s="19">
        <f t="shared" si="24"/>
        <v>0</v>
      </c>
      <c r="AU10" s="18">
        <f t="shared" si="25"/>
        <v>0.7857142857142857</v>
      </c>
      <c r="AV10" s="18">
        <f t="shared" si="29"/>
        <v>0.22916666666666666</v>
      </c>
      <c r="AW10" s="55" t="str">
        <f>IF(AR10&gt;='Calendario POA'!X7,"Aceptable",IF(AR10&lt;='Calendario POA'!Y7,"En riesgo","En progreso"))</f>
        <v>En progreso</v>
      </c>
      <c r="AX10" s="55" t="str">
        <f>+IF(AR10&gt;='Calendario POA'!Q7,"Aceptable",IF(AR10&lt;='Calendario POA'!R7,"En riesgo","En progreso"))</f>
        <v>En progreso</v>
      </c>
    </row>
    <row r="11" spans="1:50" s="50" customFormat="1" ht="47.45" customHeight="1" x14ac:dyDescent="0.25">
      <c r="A11" s="11">
        <v>5</v>
      </c>
      <c r="B11" s="73" t="s">
        <v>108</v>
      </c>
      <c r="C11" s="51">
        <v>2</v>
      </c>
      <c r="D11" s="53" t="s">
        <v>71</v>
      </c>
      <c r="E11" s="91"/>
      <c r="F11" s="41"/>
      <c r="G11" s="58">
        <v>0</v>
      </c>
      <c r="H11" s="13">
        <v>0</v>
      </c>
      <c r="I11" s="13">
        <f t="shared" si="0"/>
        <v>0</v>
      </c>
      <c r="J11" s="13">
        <f t="shared" si="1"/>
        <v>0</v>
      </c>
      <c r="K11" s="21" t="e">
        <f t="shared" si="2"/>
        <v>#DIV/0!</v>
      </c>
      <c r="L11" s="16" t="e">
        <f t="shared" si="3"/>
        <v>#DIV/0!</v>
      </c>
      <c r="M11" s="16">
        <f t="shared" si="4"/>
        <v>0</v>
      </c>
      <c r="N11" s="12">
        <v>0</v>
      </c>
      <c r="O11" s="13">
        <v>0</v>
      </c>
      <c r="P11" s="13">
        <f t="shared" si="5"/>
        <v>0</v>
      </c>
      <c r="Q11" s="13">
        <f t="shared" si="6"/>
        <v>0</v>
      </c>
      <c r="R11" s="17" t="e">
        <f t="shared" si="7"/>
        <v>#DIV/0!</v>
      </c>
      <c r="S11" s="18" t="e">
        <f t="shared" si="8"/>
        <v>#DIV/0!</v>
      </c>
      <c r="T11" s="18">
        <f t="shared" si="26"/>
        <v>0</v>
      </c>
      <c r="U11" s="12">
        <v>0</v>
      </c>
      <c r="V11" s="13">
        <v>0</v>
      </c>
      <c r="W11" s="13">
        <f t="shared" si="9"/>
        <v>0</v>
      </c>
      <c r="X11" s="13">
        <f t="shared" si="10"/>
        <v>0</v>
      </c>
      <c r="Y11" s="19" t="e">
        <f t="shared" si="11"/>
        <v>#DIV/0!</v>
      </c>
      <c r="Z11" s="18" t="e">
        <f t="shared" si="12"/>
        <v>#DIV/0!</v>
      </c>
      <c r="AA11" s="18">
        <f t="shared" si="13"/>
        <v>0</v>
      </c>
      <c r="AB11" s="12">
        <v>0</v>
      </c>
      <c r="AC11" s="13">
        <v>0</v>
      </c>
      <c r="AD11" s="13">
        <f t="shared" si="14"/>
        <v>0</v>
      </c>
      <c r="AE11" s="13">
        <f t="shared" si="15"/>
        <v>0</v>
      </c>
      <c r="AF11" s="19" t="e">
        <f t="shared" si="16"/>
        <v>#DIV/0!</v>
      </c>
      <c r="AG11" s="18" t="e">
        <f t="shared" si="17"/>
        <v>#DIV/0!</v>
      </c>
      <c r="AH11" s="18">
        <f t="shared" si="27"/>
        <v>0</v>
      </c>
      <c r="AI11" s="12">
        <v>0</v>
      </c>
      <c r="AJ11" s="13">
        <v>0</v>
      </c>
      <c r="AK11" s="13">
        <f t="shared" si="18"/>
        <v>0</v>
      </c>
      <c r="AL11" s="13">
        <f t="shared" si="19"/>
        <v>0</v>
      </c>
      <c r="AM11" s="19" t="e">
        <f t="shared" si="20"/>
        <v>#DIV/0!</v>
      </c>
      <c r="AN11" s="18" t="e">
        <f t="shared" si="21"/>
        <v>#DIV/0!</v>
      </c>
      <c r="AO11" s="18">
        <f t="shared" si="28"/>
        <v>0</v>
      </c>
      <c r="AP11" s="12"/>
      <c r="AQ11" s="13">
        <f>+'Calendario POA'!H8</f>
        <v>0</v>
      </c>
      <c r="AR11" s="13">
        <f t="shared" si="22"/>
        <v>0</v>
      </c>
      <c r="AS11" s="13">
        <f t="shared" si="23"/>
        <v>0</v>
      </c>
      <c r="AT11" s="19" t="e">
        <f t="shared" si="24"/>
        <v>#DIV/0!</v>
      </c>
      <c r="AU11" s="18" t="e">
        <f t="shared" si="25"/>
        <v>#DIV/0!</v>
      </c>
      <c r="AV11" s="18">
        <f t="shared" si="29"/>
        <v>0</v>
      </c>
      <c r="AW11" s="55" t="str">
        <f>IF(AR11&gt;='Calendario POA'!X8,"Aceptable",IF(AR11&lt;='Calendario POA'!Y8,"En riesgo","En progreso"))</f>
        <v>Aceptable</v>
      </c>
      <c r="AX11" s="55" t="str">
        <f>+IF(AR11&gt;='Calendario POA'!Q8,"Aceptable",IF(AR11&lt;='Calendario POA'!R8,"En riesgo","En progreso"))</f>
        <v>En riesgo</v>
      </c>
    </row>
    <row r="12" spans="1:50" s="50" customFormat="1" ht="47.45" customHeight="1" x14ac:dyDescent="0.25">
      <c r="A12" s="11">
        <v>6</v>
      </c>
      <c r="B12" s="52" t="s">
        <v>74</v>
      </c>
      <c r="C12" s="51">
        <v>216</v>
      </c>
      <c r="D12" s="53" t="s">
        <v>78</v>
      </c>
      <c r="E12" s="11"/>
      <c r="F12" s="41"/>
      <c r="G12" s="54">
        <v>2</v>
      </c>
      <c r="H12" s="13">
        <f>+'Calendario POA'!C9</f>
        <v>4</v>
      </c>
      <c r="I12" s="13">
        <f t="shared" si="0"/>
        <v>2</v>
      </c>
      <c r="J12" s="13">
        <f t="shared" si="1"/>
        <v>4</v>
      </c>
      <c r="K12" s="21">
        <f t="shared" si="2"/>
        <v>0.5</v>
      </c>
      <c r="L12" s="16">
        <f t="shared" si="3"/>
        <v>0.5</v>
      </c>
      <c r="M12" s="16">
        <f t="shared" si="4"/>
        <v>9.2592592592592587E-3</v>
      </c>
      <c r="N12" s="12">
        <v>12</v>
      </c>
      <c r="O12" s="13">
        <f>+'Calendario POA'!D9</f>
        <v>4</v>
      </c>
      <c r="P12" s="13">
        <f t="shared" si="5"/>
        <v>14</v>
      </c>
      <c r="Q12" s="13">
        <f t="shared" si="6"/>
        <v>8</v>
      </c>
      <c r="R12" s="17">
        <f t="shared" si="7"/>
        <v>3</v>
      </c>
      <c r="S12" s="18">
        <f t="shared" si="8"/>
        <v>1.75</v>
      </c>
      <c r="T12" s="18">
        <f t="shared" si="26"/>
        <v>6.4814814814814811E-2</v>
      </c>
      <c r="U12" s="12">
        <v>11</v>
      </c>
      <c r="V12" s="13">
        <f>+'Calendario POA'!E9</f>
        <v>4</v>
      </c>
      <c r="W12" s="13">
        <f t="shared" si="9"/>
        <v>25</v>
      </c>
      <c r="X12" s="13">
        <f t="shared" si="10"/>
        <v>12</v>
      </c>
      <c r="Y12" s="19">
        <f t="shared" si="11"/>
        <v>2.75</v>
      </c>
      <c r="Z12" s="18">
        <f t="shared" si="12"/>
        <v>2.0833333333333335</v>
      </c>
      <c r="AA12" s="18">
        <f t="shared" si="13"/>
        <v>0.11574074074074074</v>
      </c>
      <c r="AB12" s="54">
        <v>5</v>
      </c>
      <c r="AC12" s="13">
        <f>+'Calendario POA'!F9</f>
        <v>4</v>
      </c>
      <c r="AD12" s="13">
        <f t="shared" si="14"/>
        <v>30</v>
      </c>
      <c r="AE12" s="13">
        <f t="shared" si="15"/>
        <v>16</v>
      </c>
      <c r="AF12" s="19">
        <f t="shared" si="16"/>
        <v>1.25</v>
      </c>
      <c r="AG12" s="18">
        <f t="shared" si="17"/>
        <v>1.875</v>
      </c>
      <c r="AH12" s="18">
        <f t="shared" si="27"/>
        <v>0.1388888888888889</v>
      </c>
      <c r="AI12" s="12">
        <v>10</v>
      </c>
      <c r="AJ12" s="13">
        <f>+'Calendario POA'!G9</f>
        <v>25</v>
      </c>
      <c r="AK12" s="13">
        <f t="shared" si="18"/>
        <v>40</v>
      </c>
      <c r="AL12" s="13">
        <f t="shared" si="19"/>
        <v>41</v>
      </c>
      <c r="AM12" s="19">
        <f t="shared" si="20"/>
        <v>0.4</v>
      </c>
      <c r="AN12" s="18">
        <f t="shared" si="21"/>
        <v>0.97560975609756095</v>
      </c>
      <c r="AO12" s="18">
        <f t="shared" si="28"/>
        <v>0.18518518518518517</v>
      </c>
      <c r="AP12" s="12"/>
      <c r="AQ12" s="13">
        <f>+'Calendario POA'!H9</f>
        <v>25</v>
      </c>
      <c r="AR12" s="13">
        <f t="shared" si="22"/>
        <v>40</v>
      </c>
      <c r="AS12" s="13">
        <f t="shared" si="23"/>
        <v>66</v>
      </c>
      <c r="AT12" s="19">
        <f t="shared" si="24"/>
        <v>0</v>
      </c>
      <c r="AU12" s="18">
        <f t="shared" si="25"/>
        <v>0.60606060606060608</v>
      </c>
      <c r="AV12" s="18">
        <f t="shared" si="29"/>
        <v>0.18518518518518517</v>
      </c>
      <c r="AW12" s="55" t="str">
        <f>IF(AR12&gt;='Calendario POA'!X9,"Aceptable",IF(AR12&lt;='Calendario POA'!Y9,"En riesgo","En progreso"))</f>
        <v>En progreso</v>
      </c>
      <c r="AX12" s="55" t="str">
        <f>+IF(AR12&gt;='Calendario POA'!Q9,"Aceptable",IF(AR12&lt;='Calendario POA'!R9,"En riesgo","En progreso"))</f>
        <v>En riesgo</v>
      </c>
    </row>
    <row r="13" spans="1:50" s="50" customFormat="1" ht="47.45" customHeight="1" x14ac:dyDescent="0.25">
      <c r="A13" s="11">
        <v>7</v>
      </c>
      <c r="B13" s="52" t="s">
        <v>105</v>
      </c>
      <c r="C13" s="51">
        <v>400</v>
      </c>
      <c r="D13" s="53" t="s">
        <v>110</v>
      </c>
      <c r="E13" s="11"/>
      <c r="F13" s="41"/>
      <c r="G13" s="54">
        <v>0</v>
      </c>
      <c r="H13" s="13">
        <f>+'Calendario POA'!C10</f>
        <v>34</v>
      </c>
      <c r="I13" s="13">
        <f t="shared" si="0"/>
        <v>0</v>
      </c>
      <c r="J13" s="13">
        <f t="shared" si="1"/>
        <v>34</v>
      </c>
      <c r="K13" s="21">
        <f t="shared" si="2"/>
        <v>0</v>
      </c>
      <c r="L13" s="16">
        <f t="shared" si="3"/>
        <v>0</v>
      </c>
      <c r="M13" s="16">
        <f t="shared" si="4"/>
        <v>0</v>
      </c>
      <c r="N13" s="12">
        <v>230</v>
      </c>
      <c r="O13" s="13">
        <f>+'Calendario POA'!D10</f>
        <v>34</v>
      </c>
      <c r="P13" s="13">
        <f t="shared" si="5"/>
        <v>230</v>
      </c>
      <c r="Q13" s="13">
        <f t="shared" si="6"/>
        <v>68</v>
      </c>
      <c r="R13" s="19">
        <f t="shared" si="7"/>
        <v>6.7647058823529411</v>
      </c>
      <c r="S13" s="18">
        <f t="shared" si="8"/>
        <v>3.3823529411764706</v>
      </c>
      <c r="T13" s="18">
        <f t="shared" si="26"/>
        <v>0.57499999999999996</v>
      </c>
      <c r="U13" s="12">
        <v>40</v>
      </c>
      <c r="V13" s="13">
        <f>+'Calendario POA'!E10</f>
        <v>34</v>
      </c>
      <c r="W13" s="13">
        <f t="shared" si="9"/>
        <v>270</v>
      </c>
      <c r="X13" s="13">
        <f t="shared" si="10"/>
        <v>102</v>
      </c>
      <c r="Y13" s="19">
        <f t="shared" si="11"/>
        <v>1.1764705882352942</v>
      </c>
      <c r="Z13" s="18">
        <f t="shared" si="12"/>
        <v>2.6470588235294117</v>
      </c>
      <c r="AA13" s="18">
        <f t="shared" si="13"/>
        <v>0.67500000000000004</v>
      </c>
      <c r="AB13" s="54">
        <v>57</v>
      </c>
      <c r="AC13" s="13">
        <f>+'Calendario POA'!F10</f>
        <v>34</v>
      </c>
      <c r="AD13" s="13">
        <f t="shared" si="14"/>
        <v>327</v>
      </c>
      <c r="AE13" s="13">
        <f t="shared" si="15"/>
        <v>136</v>
      </c>
      <c r="AF13" s="19">
        <f t="shared" si="16"/>
        <v>1.6764705882352942</v>
      </c>
      <c r="AG13" s="18">
        <f t="shared" si="17"/>
        <v>2.4044117647058822</v>
      </c>
      <c r="AH13" s="18">
        <f t="shared" si="27"/>
        <v>0.8175</v>
      </c>
      <c r="AI13" s="12">
        <v>103</v>
      </c>
      <c r="AJ13" s="13">
        <f>+'Calendario POA'!G10</f>
        <v>33</v>
      </c>
      <c r="AK13" s="13">
        <f t="shared" si="18"/>
        <v>430</v>
      </c>
      <c r="AL13" s="13">
        <f t="shared" si="19"/>
        <v>169</v>
      </c>
      <c r="AM13" s="19">
        <f t="shared" si="20"/>
        <v>3.1212121212121211</v>
      </c>
      <c r="AN13" s="18">
        <f t="shared" si="21"/>
        <v>2.5443786982248522</v>
      </c>
      <c r="AO13" s="18">
        <f t="shared" si="28"/>
        <v>1.075</v>
      </c>
      <c r="AP13" s="12"/>
      <c r="AQ13" s="13">
        <f>+'Calendario POA'!H10</f>
        <v>33</v>
      </c>
      <c r="AR13" s="13">
        <f t="shared" si="22"/>
        <v>430</v>
      </c>
      <c r="AS13" s="13">
        <f t="shared" si="23"/>
        <v>202</v>
      </c>
      <c r="AT13" s="19">
        <f t="shared" si="24"/>
        <v>0</v>
      </c>
      <c r="AU13" s="18">
        <f t="shared" si="25"/>
        <v>2.1287128712871288</v>
      </c>
      <c r="AV13" s="18">
        <f t="shared" si="29"/>
        <v>1.075</v>
      </c>
      <c r="AW13" s="55" t="str">
        <f>IF(AR13&gt;='Calendario POA'!X10,"Aceptable",IF(AR13&lt;='Calendario POA'!Y10,"En riesgo","En progreso"))</f>
        <v>Aceptable</v>
      </c>
      <c r="AX13" s="55" t="str">
        <f>+IF(AR13&gt;='Calendario POA'!Q10,"Aceptable",IF(AR13&lt;='Calendario POA'!R10,"En riesgo","En progreso"))</f>
        <v>Aceptable</v>
      </c>
    </row>
    <row r="14" spans="1:50" s="50" customFormat="1" ht="47.45" customHeight="1" x14ac:dyDescent="0.25">
      <c r="A14" s="11">
        <v>8</v>
      </c>
      <c r="B14" s="52" t="s">
        <v>106</v>
      </c>
      <c r="C14" s="51">
        <v>200</v>
      </c>
      <c r="D14" s="53" t="s">
        <v>110</v>
      </c>
      <c r="E14" s="11"/>
      <c r="F14" s="41"/>
      <c r="G14" s="54">
        <v>0</v>
      </c>
      <c r="H14" s="13">
        <f>+'Calendario POA'!C11</f>
        <v>16</v>
      </c>
      <c r="I14" s="13">
        <f t="shared" si="0"/>
        <v>0</v>
      </c>
      <c r="J14" s="13">
        <f t="shared" si="1"/>
        <v>16</v>
      </c>
      <c r="K14" s="21">
        <f t="shared" si="2"/>
        <v>0</v>
      </c>
      <c r="L14" s="16">
        <f t="shared" si="3"/>
        <v>0</v>
      </c>
      <c r="M14" s="16">
        <f t="shared" si="4"/>
        <v>0</v>
      </c>
      <c r="N14" s="12">
        <v>228</v>
      </c>
      <c r="O14" s="13">
        <f>+'Calendario POA'!D11</f>
        <v>16</v>
      </c>
      <c r="P14" s="13">
        <f t="shared" si="5"/>
        <v>228</v>
      </c>
      <c r="Q14" s="13">
        <f t="shared" si="6"/>
        <v>32</v>
      </c>
      <c r="R14" s="19">
        <f t="shared" si="7"/>
        <v>14.25</v>
      </c>
      <c r="S14" s="18">
        <f t="shared" si="8"/>
        <v>7.125</v>
      </c>
      <c r="T14" s="18">
        <f t="shared" si="26"/>
        <v>1.1399999999999999</v>
      </c>
      <c r="U14" s="12">
        <v>462</v>
      </c>
      <c r="V14" s="13">
        <f>+'Calendario POA'!E11</f>
        <v>16</v>
      </c>
      <c r="W14" s="13">
        <f t="shared" si="9"/>
        <v>690</v>
      </c>
      <c r="X14" s="13">
        <f t="shared" si="10"/>
        <v>48</v>
      </c>
      <c r="Y14" s="19">
        <f t="shared" si="11"/>
        <v>28.875</v>
      </c>
      <c r="Z14" s="18">
        <f t="shared" si="12"/>
        <v>14.375</v>
      </c>
      <c r="AA14" s="18">
        <f t="shared" si="13"/>
        <v>3.45</v>
      </c>
      <c r="AB14" s="54">
        <v>3</v>
      </c>
      <c r="AC14" s="13">
        <f>+'Calendario POA'!F11</f>
        <v>16</v>
      </c>
      <c r="AD14" s="13">
        <f t="shared" si="14"/>
        <v>693</v>
      </c>
      <c r="AE14" s="13">
        <f t="shared" si="15"/>
        <v>64</v>
      </c>
      <c r="AF14" s="19">
        <f t="shared" si="16"/>
        <v>0.1875</v>
      </c>
      <c r="AG14" s="18">
        <f t="shared" si="17"/>
        <v>10.828125</v>
      </c>
      <c r="AH14" s="18">
        <f t="shared" si="27"/>
        <v>3.4649999999999999</v>
      </c>
      <c r="AI14" s="12">
        <v>31</v>
      </c>
      <c r="AJ14" s="13">
        <f>+'Calendario POA'!G11</f>
        <v>17</v>
      </c>
      <c r="AK14" s="13">
        <f t="shared" si="18"/>
        <v>724</v>
      </c>
      <c r="AL14" s="13">
        <f t="shared" si="19"/>
        <v>81</v>
      </c>
      <c r="AM14" s="19">
        <f t="shared" si="20"/>
        <v>1.8235294117647058</v>
      </c>
      <c r="AN14" s="18">
        <f t="shared" si="21"/>
        <v>8.9382716049382722</v>
      </c>
      <c r="AO14" s="18">
        <f t="shared" si="28"/>
        <v>3.62</v>
      </c>
      <c r="AP14" s="12"/>
      <c r="AQ14" s="13">
        <f>+'Calendario POA'!H11</f>
        <v>17</v>
      </c>
      <c r="AR14" s="13">
        <f t="shared" si="22"/>
        <v>724</v>
      </c>
      <c r="AS14" s="13">
        <f t="shared" si="23"/>
        <v>98</v>
      </c>
      <c r="AT14" s="19">
        <f t="shared" si="24"/>
        <v>0</v>
      </c>
      <c r="AU14" s="18">
        <f t="shared" si="25"/>
        <v>7.3877551020408161</v>
      </c>
      <c r="AV14" s="18">
        <f t="shared" si="29"/>
        <v>3.62</v>
      </c>
      <c r="AW14" s="55" t="str">
        <f>IF(AR14&gt;='Calendario POA'!X11,"Aceptable",IF(AR14&lt;='Calendario POA'!Y11,"En riesgo","En progreso"))</f>
        <v>Aceptable</v>
      </c>
      <c r="AX14" s="55" t="str">
        <f>+IF(AR14&gt;='Calendario POA'!Q11,"Aceptable",IF(AR14&lt;='Calendario POA'!R11,"En riesgo","En progreso"))</f>
        <v>Aceptable</v>
      </c>
    </row>
    <row r="15" spans="1:50" s="50" customFormat="1" ht="40.5" customHeight="1" x14ac:dyDescent="0.25">
      <c r="A15" s="11">
        <v>9</v>
      </c>
      <c r="B15" s="52" t="s">
        <v>91</v>
      </c>
      <c r="C15" s="51">
        <v>240</v>
      </c>
      <c r="D15" s="53" t="s">
        <v>77</v>
      </c>
      <c r="E15" s="41"/>
      <c r="F15" s="41"/>
      <c r="G15" s="54">
        <v>0</v>
      </c>
      <c r="H15" s="13">
        <f>+'Calendario POA'!C12</f>
        <v>20</v>
      </c>
      <c r="I15" s="13">
        <f t="shared" ref="I15:I25" si="30">+G15</f>
        <v>0</v>
      </c>
      <c r="J15" s="13">
        <f t="shared" ref="J15:J25" si="31">+H15</f>
        <v>20</v>
      </c>
      <c r="K15" s="21">
        <f t="shared" ref="K15:K25" si="32">+(G15/H15)</f>
        <v>0</v>
      </c>
      <c r="L15" s="16">
        <f>+(I15/J15)</f>
        <v>0</v>
      </c>
      <c r="M15" s="16">
        <f>+(G15/C15)</f>
        <v>0</v>
      </c>
      <c r="N15" s="12">
        <v>100</v>
      </c>
      <c r="O15" s="13">
        <f>+'Calendario POA'!D12</f>
        <v>20</v>
      </c>
      <c r="P15" s="13">
        <f t="shared" ref="P15:P25" si="33">I15+N15</f>
        <v>100</v>
      </c>
      <c r="Q15" s="13">
        <f t="shared" ref="Q15:Q25" si="34">J15+O15</f>
        <v>40</v>
      </c>
      <c r="R15" s="19">
        <f t="shared" ref="R15:R25" si="35">+(N15/O15)</f>
        <v>5</v>
      </c>
      <c r="S15" s="18">
        <f t="shared" ref="S15:S25" si="36">+(P15/Q15)</f>
        <v>2.5</v>
      </c>
      <c r="T15" s="18">
        <f t="shared" si="26"/>
        <v>0.41666666666666669</v>
      </c>
      <c r="U15" s="12">
        <v>91</v>
      </c>
      <c r="V15" s="13">
        <f>+'Calendario POA'!E12</f>
        <v>20</v>
      </c>
      <c r="W15" s="13">
        <f t="shared" si="9"/>
        <v>191</v>
      </c>
      <c r="X15" s="13">
        <f t="shared" si="10"/>
        <v>60</v>
      </c>
      <c r="Y15" s="19">
        <f t="shared" si="11"/>
        <v>4.55</v>
      </c>
      <c r="Z15" s="18">
        <f t="shared" ref="Z15:Z25" si="37">+(W15/X15)</f>
        <v>3.1833333333333331</v>
      </c>
      <c r="AA15" s="18">
        <f t="shared" si="13"/>
        <v>0.79583333333333328</v>
      </c>
      <c r="AB15" s="54">
        <v>0</v>
      </c>
      <c r="AC15" s="13">
        <f>+'Calendario POA'!F12</f>
        <v>20</v>
      </c>
      <c r="AD15" s="13">
        <f t="shared" si="14"/>
        <v>191</v>
      </c>
      <c r="AE15" s="13">
        <f t="shared" si="15"/>
        <v>80</v>
      </c>
      <c r="AF15" s="19">
        <f t="shared" si="16"/>
        <v>0</v>
      </c>
      <c r="AG15" s="18">
        <f t="shared" si="17"/>
        <v>2.3875000000000002</v>
      </c>
      <c r="AH15" s="18">
        <f t="shared" si="27"/>
        <v>0.79583333333333328</v>
      </c>
      <c r="AI15" s="12">
        <v>38</v>
      </c>
      <c r="AJ15" s="13">
        <f>+'Calendario POA'!G12</f>
        <v>20</v>
      </c>
      <c r="AK15" s="13">
        <f t="shared" si="18"/>
        <v>229</v>
      </c>
      <c r="AL15" s="13">
        <f t="shared" si="19"/>
        <v>100</v>
      </c>
      <c r="AM15" s="19">
        <f t="shared" si="20"/>
        <v>1.9</v>
      </c>
      <c r="AN15" s="18">
        <f t="shared" si="21"/>
        <v>2.29</v>
      </c>
      <c r="AO15" s="18">
        <f t="shared" si="28"/>
        <v>0.95416666666666672</v>
      </c>
      <c r="AP15" s="12"/>
      <c r="AQ15" s="13">
        <f>+'Calendario POA'!H12</f>
        <v>20</v>
      </c>
      <c r="AR15" s="13">
        <f t="shared" si="22"/>
        <v>229</v>
      </c>
      <c r="AS15" s="13">
        <f t="shared" si="23"/>
        <v>120</v>
      </c>
      <c r="AT15" s="19">
        <f t="shared" si="24"/>
        <v>0</v>
      </c>
      <c r="AU15" s="18">
        <f t="shared" si="25"/>
        <v>1.9083333333333334</v>
      </c>
      <c r="AV15" s="18">
        <f t="shared" si="29"/>
        <v>0.95416666666666672</v>
      </c>
      <c r="AW15" s="55" t="str">
        <f>IF(AR15&gt;='Calendario POA'!X12,"Aceptable",IF(AR15&lt;='Calendario POA'!Y12,"En riesgo","En progreso"))</f>
        <v>Aceptable</v>
      </c>
      <c r="AX15" s="55" t="str">
        <f>+IF(AR15&gt;='Calendario POA'!Q12,"Aceptable",IF(AR15&lt;='Calendario POA'!R12,"En riesgo","En progreso"))</f>
        <v>Aceptable</v>
      </c>
    </row>
    <row r="16" spans="1:50" s="50" customFormat="1" ht="40.5" customHeight="1" x14ac:dyDescent="0.25">
      <c r="A16" s="11">
        <v>10</v>
      </c>
      <c r="B16" s="52" t="s">
        <v>92</v>
      </c>
      <c r="C16" s="51">
        <v>12</v>
      </c>
      <c r="D16" s="56" t="s">
        <v>71</v>
      </c>
      <c r="E16" s="41"/>
      <c r="F16" s="41"/>
      <c r="G16" s="54">
        <v>1</v>
      </c>
      <c r="H16" s="13">
        <f>+'Calendario POA'!C13</f>
        <v>1</v>
      </c>
      <c r="I16" s="13">
        <f t="shared" si="30"/>
        <v>1</v>
      </c>
      <c r="J16" s="13">
        <f t="shared" si="31"/>
        <v>1</v>
      </c>
      <c r="K16" s="21">
        <f t="shared" si="32"/>
        <v>1</v>
      </c>
      <c r="L16" s="16">
        <f>+(I16/J16)</f>
        <v>1</v>
      </c>
      <c r="M16" s="16">
        <f>+(G16/C16)</f>
        <v>8.3333333333333329E-2</v>
      </c>
      <c r="N16" s="12">
        <v>1</v>
      </c>
      <c r="O16" s="13">
        <f>+'Calendario POA'!D13</f>
        <v>1</v>
      </c>
      <c r="P16" s="13">
        <f t="shared" si="33"/>
        <v>2</v>
      </c>
      <c r="Q16" s="13">
        <f t="shared" si="34"/>
        <v>2</v>
      </c>
      <c r="R16" s="19">
        <f t="shared" si="35"/>
        <v>1</v>
      </c>
      <c r="S16" s="18">
        <f t="shared" si="36"/>
        <v>1</v>
      </c>
      <c r="T16" s="18">
        <f t="shared" si="26"/>
        <v>0.16666666666666666</v>
      </c>
      <c r="U16" s="12">
        <v>2</v>
      </c>
      <c r="V16" s="13">
        <f>+'Calendario POA'!E13</f>
        <v>1</v>
      </c>
      <c r="W16" s="13">
        <f t="shared" si="9"/>
        <v>4</v>
      </c>
      <c r="X16" s="13">
        <f t="shared" si="10"/>
        <v>3</v>
      </c>
      <c r="Y16" s="19">
        <f t="shared" si="11"/>
        <v>2</v>
      </c>
      <c r="Z16" s="18">
        <f t="shared" si="37"/>
        <v>1.3333333333333333</v>
      </c>
      <c r="AA16" s="18">
        <f t="shared" si="13"/>
        <v>0.33333333333333331</v>
      </c>
      <c r="AB16" s="54">
        <v>2</v>
      </c>
      <c r="AC16" s="13">
        <f>+'Calendario POA'!F13</f>
        <v>1</v>
      </c>
      <c r="AD16" s="13">
        <f t="shared" si="14"/>
        <v>6</v>
      </c>
      <c r="AE16" s="13">
        <f t="shared" si="15"/>
        <v>4</v>
      </c>
      <c r="AF16" s="19">
        <f t="shared" si="16"/>
        <v>2</v>
      </c>
      <c r="AG16" s="18">
        <f t="shared" si="17"/>
        <v>1.5</v>
      </c>
      <c r="AH16" s="18">
        <f t="shared" si="27"/>
        <v>0.5</v>
      </c>
      <c r="AI16" s="12">
        <v>0</v>
      </c>
      <c r="AJ16" s="13">
        <f>+'Calendario POA'!G13</f>
        <v>1</v>
      </c>
      <c r="AK16" s="13">
        <f t="shared" si="18"/>
        <v>6</v>
      </c>
      <c r="AL16" s="13">
        <f t="shared" si="19"/>
        <v>5</v>
      </c>
      <c r="AM16" s="19">
        <f t="shared" si="20"/>
        <v>0</v>
      </c>
      <c r="AN16" s="18">
        <f t="shared" si="21"/>
        <v>1.2</v>
      </c>
      <c r="AO16" s="18">
        <f t="shared" si="28"/>
        <v>0.5</v>
      </c>
      <c r="AP16" s="12"/>
      <c r="AQ16" s="13">
        <f>+'Calendario POA'!H13</f>
        <v>1</v>
      </c>
      <c r="AR16" s="13">
        <f t="shared" si="22"/>
        <v>6</v>
      </c>
      <c r="AS16" s="13">
        <f t="shared" si="23"/>
        <v>6</v>
      </c>
      <c r="AT16" s="19">
        <f t="shared" si="24"/>
        <v>0</v>
      </c>
      <c r="AU16" s="18">
        <f t="shared" si="25"/>
        <v>1</v>
      </c>
      <c r="AV16" s="18">
        <f t="shared" si="29"/>
        <v>0.5</v>
      </c>
      <c r="AW16" s="55" t="str">
        <f>IF(AR16&gt;='Calendario POA'!X13,"Aceptable",IF(AR16&lt;='Calendario POA'!Y13,"En riesgo","En progreso"))</f>
        <v>Aceptable</v>
      </c>
      <c r="AX16" s="55" t="str">
        <f>+IF(AR16&gt;='Calendario POA'!Q13,"Aceptable",IF(AR16&lt;='Calendario POA'!R13,"En riesgo","En progreso"))</f>
        <v>En progreso</v>
      </c>
    </row>
    <row r="17" spans="1:50" s="50" customFormat="1" ht="40.5" customHeight="1" x14ac:dyDescent="0.25">
      <c r="A17" s="11">
        <v>11</v>
      </c>
      <c r="B17" s="52" t="s">
        <v>86</v>
      </c>
      <c r="C17" s="51">
        <v>12</v>
      </c>
      <c r="D17" s="56" t="s">
        <v>71</v>
      </c>
      <c r="E17" s="91"/>
      <c r="F17" s="10"/>
      <c r="G17" s="54">
        <v>0</v>
      </c>
      <c r="H17" s="13">
        <f>+'Calendario POA'!C14</f>
        <v>1</v>
      </c>
      <c r="I17" s="13">
        <f t="shared" si="30"/>
        <v>0</v>
      </c>
      <c r="J17" s="13">
        <f t="shared" si="31"/>
        <v>1</v>
      </c>
      <c r="K17" s="21">
        <f t="shared" si="32"/>
        <v>0</v>
      </c>
      <c r="L17" s="16">
        <f>I17/J17</f>
        <v>0</v>
      </c>
      <c r="M17" s="16">
        <f>(L17*100%)/C17</f>
        <v>0</v>
      </c>
      <c r="N17" s="12">
        <v>0</v>
      </c>
      <c r="O17" s="13">
        <f>+'Calendario POA'!D14</f>
        <v>1</v>
      </c>
      <c r="P17" s="13">
        <f t="shared" si="33"/>
        <v>0</v>
      </c>
      <c r="Q17" s="13">
        <f t="shared" si="34"/>
        <v>2</v>
      </c>
      <c r="R17" s="19">
        <f t="shared" si="35"/>
        <v>0</v>
      </c>
      <c r="S17" s="18">
        <f t="shared" si="36"/>
        <v>0</v>
      </c>
      <c r="T17" s="18">
        <f t="shared" si="26"/>
        <v>0</v>
      </c>
      <c r="U17" s="12">
        <v>1</v>
      </c>
      <c r="V17" s="13">
        <f>+'Calendario POA'!E14</f>
        <v>1</v>
      </c>
      <c r="W17" s="13">
        <f t="shared" si="9"/>
        <v>1</v>
      </c>
      <c r="X17" s="13">
        <f t="shared" si="10"/>
        <v>3</v>
      </c>
      <c r="Y17" s="19">
        <f t="shared" si="11"/>
        <v>1</v>
      </c>
      <c r="Z17" s="18">
        <f t="shared" si="37"/>
        <v>0.33333333333333331</v>
      </c>
      <c r="AA17" s="18">
        <f t="shared" si="13"/>
        <v>8.3333333333333329E-2</v>
      </c>
      <c r="AB17" s="54">
        <v>1</v>
      </c>
      <c r="AC17" s="13">
        <f>+'Calendario POA'!F14</f>
        <v>1</v>
      </c>
      <c r="AD17" s="13">
        <f t="shared" si="14"/>
        <v>2</v>
      </c>
      <c r="AE17" s="13">
        <f t="shared" si="15"/>
        <v>4</v>
      </c>
      <c r="AF17" s="19">
        <f t="shared" si="16"/>
        <v>1</v>
      </c>
      <c r="AG17" s="18">
        <f t="shared" si="17"/>
        <v>0.5</v>
      </c>
      <c r="AH17" s="18">
        <f t="shared" si="27"/>
        <v>0.16666666666666666</v>
      </c>
      <c r="AI17" s="12">
        <v>1</v>
      </c>
      <c r="AJ17" s="13">
        <f>+'Calendario POA'!G14</f>
        <v>1</v>
      </c>
      <c r="AK17" s="13">
        <f t="shared" si="18"/>
        <v>3</v>
      </c>
      <c r="AL17" s="13">
        <f t="shared" si="19"/>
        <v>5</v>
      </c>
      <c r="AM17" s="19">
        <f t="shared" si="20"/>
        <v>1</v>
      </c>
      <c r="AN17" s="18">
        <f t="shared" si="21"/>
        <v>0.6</v>
      </c>
      <c r="AO17" s="18">
        <f t="shared" si="28"/>
        <v>0.25</v>
      </c>
      <c r="AP17" s="12"/>
      <c r="AQ17" s="13">
        <f>+'Calendario POA'!H14</f>
        <v>1</v>
      </c>
      <c r="AR17" s="13">
        <f t="shared" si="22"/>
        <v>3</v>
      </c>
      <c r="AS17" s="13">
        <f t="shared" si="23"/>
        <v>6</v>
      </c>
      <c r="AT17" s="19">
        <f t="shared" si="24"/>
        <v>0</v>
      </c>
      <c r="AU17" s="18">
        <f t="shared" si="25"/>
        <v>0.5</v>
      </c>
      <c r="AV17" s="18">
        <f t="shared" si="29"/>
        <v>0.25</v>
      </c>
      <c r="AW17" s="55" t="str">
        <f>IF(AR17&gt;='Calendario POA'!X14,"Aceptable",IF(AR17&lt;='Calendario POA'!Y14,"En riesgo","En progreso"))</f>
        <v>Aceptable</v>
      </c>
      <c r="AX17" s="55" t="str">
        <f>+IF(AR17&gt;='Calendario POA'!Q14,"Aceptable",IF(AR17&lt;='Calendario POA'!R14,"En riesgo","En progreso"))</f>
        <v>En progreso</v>
      </c>
    </row>
    <row r="18" spans="1:50" s="50" customFormat="1" ht="40.5" customHeight="1" x14ac:dyDescent="0.25">
      <c r="A18" s="11">
        <v>12</v>
      </c>
      <c r="B18" s="73" t="s">
        <v>109</v>
      </c>
      <c r="C18" s="51">
        <v>12</v>
      </c>
      <c r="D18" s="53" t="s">
        <v>71</v>
      </c>
      <c r="E18" s="92"/>
      <c r="F18" s="41"/>
      <c r="G18" s="54">
        <v>1</v>
      </c>
      <c r="H18" s="13">
        <f>+'Calendario POA'!C15</f>
        <v>1</v>
      </c>
      <c r="I18" s="13">
        <f t="shared" si="30"/>
        <v>1</v>
      </c>
      <c r="J18" s="13">
        <f t="shared" si="31"/>
        <v>1</v>
      </c>
      <c r="K18" s="21">
        <f t="shared" si="32"/>
        <v>1</v>
      </c>
      <c r="L18" s="16">
        <f t="shared" ref="L18:L25" si="38">I18/J18</f>
        <v>1</v>
      </c>
      <c r="M18" s="16">
        <f>(L18*100%)/C18</f>
        <v>8.3333333333333329E-2</v>
      </c>
      <c r="N18" s="12">
        <v>1</v>
      </c>
      <c r="O18" s="13">
        <f>+'Calendario POA'!D15</f>
        <v>1</v>
      </c>
      <c r="P18" s="13">
        <f t="shared" si="33"/>
        <v>2</v>
      </c>
      <c r="Q18" s="13">
        <f t="shared" si="34"/>
        <v>2</v>
      </c>
      <c r="R18" s="19">
        <f t="shared" si="35"/>
        <v>1</v>
      </c>
      <c r="S18" s="18">
        <f t="shared" si="36"/>
        <v>1</v>
      </c>
      <c r="T18" s="18">
        <f t="shared" si="26"/>
        <v>0.16666666666666666</v>
      </c>
      <c r="U18" s="12">
        <v>1</v>
      </c>
      <c r="V18" s="13">
        <f>+'Calendario POA'!E15</f>
        <v>1</v>
      </c>
      <c r="W18" s="13">
        <f t="shared" si="9"/>
        <v>3</v>
      </c>
      <c r="X18" s="13">
        <f t="shared" si="10"/>
        <v>3</v>
      </c>
      <c r="Y18" s="19">
        <f t="shared" si="11"/>
        <v>1</v>
      </c>
      <c r="Z18" s="18">
        <f t="shared" si="37"/>
        <v>1</v>
      </c>
      <c r="AA18" s="18">
        <f t="shared" si="13"/>
        <v>0.25</v>
      </c>
      <c r="AB18" s="54">
        <v>0</v>
      </c>
      <c r="AC18" s="13">
        <f>+'Calendario POA'!F15</f>
        <v>1</v>
      </c>
      <c r="AD18" s="13">
        <f t="shared" si="14"/>
        <v>3</v>
      </c>
      <c r="AE18" s="13">
        <f t="shared" si="15"/>
        <v>4</v>
      </c>
      <c r="AF18" s="19">
        <f t="shared" si="16"/>
        <v>0</v>
      </c>
      <c r="AG18" s="18">
        <f t="shared" si="17"/>
        <v>0.75</v>
      </c>
      <c r="AH18" s="18">
        <f t="shared" si="27"/>
        <v>0.25</v>
      </c>
      <c r="AI18" s="12">
        <v>1</v>
      </c>
      <c r="AJ18" s="13">
        <f>+'Calendario POA'!G15</f>
        <v>1</v>
      </c>
      <c r="AK18" s="13">
        <f t="shared" si="18"/>
        <v>4</v>
      </c>
      <c r="AL18" s="13">
        <f t="shared" si="19"/>
        <v>5</v>
      </c>
      <c r="AM18" s="19">
        <f t="shared" si="20"/>
        <v>1</v>
      </c>
      <c r="AN18" s="18">
        <f t="shared" si="21"/>
        <v>0.8</v>
      </c>
      <c r="AO18" s="18">
        <f t="shared" si="28"/>
        <v>0.33333333333333331</v>
      </c>
      <c r="AP18" s="12"/>
      <c r="AQ18" s="13">
        <f>+'Calendario POA'!H15</f>
        <v>1</v>
      </c>
      <c r="AR18" s="13">
        <f t="shared" si="22"/>
        <v>4</v>
      </c>
      <c r="AS18" s="13">
        <f t="shared" si="23"/>
        <v>6</v>
      </c>
      <c r="AT18" s="19">
        <f t="shared" si="24"/>
        <v>0</v>
      </c>
      <c r="AU18" s="18">
        <f t="shared" si="25"/>
        <v>0.66666666666666663</v>
      </c>
      <c r="AV18" s="18">
        <f t="shared" si="29"/>
        <v>0.33333333333333331</v>
      </c>
      <c r="AW18" s="55" t="str">
        <f>IF(AR18&gt;='Calendario POA'!X15,"Aceptable",IF(AR18&lt;='Calendario POA'!Y15,"En riesgo","En progreso"))</f>
        <v>Aceptable</v>
      </c>
      <c r="AX18" s="55" t="str">
        <f>+IF(AR18&gt;='Calendario POA'!Q15,"Aceptable",IF(AR18&lt;='Calendario POA'!R15,"En riesgo","En progreso"))</f>
        <v>Aceptable</v>
      </c>
    </row>
    <row r="19" spans="1:50" s="50" customFormat="1" ht="40.5" customHeight="1" x14ac:dyDescent="0.25">
      <c r="A19" s="11">
        <v>13</v>
      </c>
      <c r="B19" s="52" t="s">
        <v>107</v>
      </c>
      <c r="C19" s="51">
        <v>1</v>
      </c>
      <c r="D19" s="53" t="s">
        <v>71</v>
      </c>
      <c r="E19" s="41"/>
      <c r="F19" s="41"/>
      <c r="G19" s="54">
        <v>0</v>
      </c>
      <c r="H19" s="13">
        <f>+'Calendario POA'!C16</f>
        <v>0</v>
      </c>
      <c r="I19" s="13">
        <f t="shared" si="30"/>
        <v>0</v>
      </c>
      <c r="J19" s="13">
        <f t="shared" si="31"/>
        <v>0</v>
      </c>
      <c r="K19" s="21" t="e">
        <f t="shared" si="32"/>
        <v>#DIV/0!</v>
      </c>
      <c r="L19" s="16" t="e">
        <f t="shared" si="38"/>
        <v>#DIV/0!</v>
      </c>
      <c r="M19" s="16">
        <f t="shared" ref="M19:M25" si="39">+(G19/C19)</f>
        <v>0</v>
      </c>
      <c r="N19" s="12">
        <v>0</v>
      </c>
      <c r="O19" s="13">
        <f>+'Calendario POA'!D16</f>
        <v>0</v>
      </c>
      <c r="P19" s="13">
        <f t="shared" si="33"/>
        <v>0</v>
      </c>
      <c r="Q19" s="13">
        <f t="shared" si="34"/>
        <v>0</v>
      </c>
      <c r="R19" s="19" t="e">
        <f t="shared" si="35"/>
        <v>#DIV/0!</v>
      </c>
      <c r="S19" s="18" t="e">
        <f t="shared" si="36"/>
        <v>#DIV/0!</v>
      </c>
      <c r="T19" s="18">
        <f t="shared" si="26"/>
        <v>0</v>
      </c>
      <c r="U19" s="12">
        <v>0</v>
      </c>
      <c r="V19" s="13">
        <f>+'Calendario POA'!E16</f>
        <v>0</v>
      </c>
      <c r="W19" s="13">
        <f t="shared" si="9"/>
        <v>0</v>
      </c>
      <c r="X19" s="13">
        <f t="shared" si="10"/>
        <v>0</v>
      </c>
      <c r="Y19" s="19" t="e">
        <f t="shared" si="11"/>
        <v>#DIV/0!</v>
      </c>
      <c r="Z19" s="18" t="e">
        <f t="shared" si="37"/>
        <v>#DIV/0!</v>
      </c>
      <c r="AA19" s="18">
        <f t="shared" si="13"/>
        <v>0</v>
      </c>
      <c r="AB19" s="54">
        <v>0</v>
      </c>
      <c r="AC19" s="13">
        <f>+'Calendario POA'!F16</f>
        <v>0</v>
      </c>
      <c r="AD19" s="13">
        <f t="shared" si="14"/>
        <v>0</v>
      </c>
      <c r="AE19" s="13">
        <f t="shared" si="15"/>
        <v>0</v>
      </c>
      <c r="AF19" s="19" t="e">
        <f t="shared" si="16"/>
        <v>#DIV/0!</v>
      </c>
      <c r="AG19" s="18" t="e">
        <f t="shared" si="17"/>
        <v>#DIV/0!</v>
      </c>
      <c r="AH19" s="18">
        <f t="shared" si="27"/>
        <v>0</v>
      </c>
      <c r="AI19" s="12">
        <v>0</v>
      </c>
      <c r="AJ19" s="13">
        <f>+'Calendario POA'!G16</f>
        <v>0</v>
      </c>
      <c r="AK19" s="13">
        <f t="shared" si="18"/>
        <v>0</v>
      </c>
      <c r="AL19" s="13">
        <f t="shared" si="19"/>
        <v>0</v>
      </c>
      <c r="AM19" s="19" t="e">
        <f t="shared" si="20"/>
        <v>#DIV/0!</v>
      </c>
      <c r="AN19" s="18" t="e">
        <f t="shared" si="21"/>
        <v>#DIV/0!</v>
      </c>
      <c r="AO19" s="18">
        <f t="shared" si="28"/>
        <v>0</v>
      </c>
      <c r="AP19" s="12"/>
      <c r="AQ19" s="13">
        <f>+'Calendario POA'!H16</f>
        <v>0</v>
      </c>
      <c r="AR19" s="13">
        <f t="shared" si="22"/>
        <v>0</v>
      </c>
      <c r="AS19" s="13">
        <f t="shared" si="23"/>
        <v>0</v>
      </c>
      <c r="AT19" s="19" t="e">
        <f t="shared" si="24"/>
        <v>#DIV/0!</v>
      </c>
      <c r="AU19" s="18" t="e">
        <f t="shared" si="25"/>
        <v>#DIV/0!</v>
      </c>
      <c r="AV19" s="18">
        <f t="shared" si="29"/>
        <v>0</v>
      </c>
      <c r="AW19" s="55" t="str">
        <f>IF(AR19&gt;='Calendario POA'!X16,"Aceptable",IF(AR19&lt;='Calendario POA'!Y16,"En riesgo","En progreso"))</f>
        <v>Aceptable</v>
      </c>
      <c r="AX19" s="55" t="str">
        <f>+IF(AR19&gt;='Calendario POA'!Q16,"Aceptable",IF(AR19&lt;='Calendario POA'!R16,"En riesgo","En progreso"))</f>
        <v>En riesgo</v>
      </c>
    </row>
    <row r="20" spans="1:50" s="50" customFormat="1" ht="40.5" customHeight="1" x14ac:dyDescent="0.25">
      <c r="A20" s="11">
        <v>14</v>
      </c>
      <c r="B20" s="52" t="s">
        <v>93</v>
      </c>
      <c r="C20" s="51">
        <v>200</v>
      </c>
      <c r="D20" s="53" t="s">
        <v>77</v>
      </c>
      <c r="E20" s="41"/>
      <c r="F20" s="41"/>
      <c r="G20" s="54">
        <v>10</v>
      </c>
      <c r="H20" s="13">
        <f>+'Calendario POA'!C17</f>
        <v>4</v>
      </c>
      <c r="I20" s="13">
        <f t="shared" si="30"/>
        <v>10</v>
      </c>
      <c r="J20" s="13">
        <f t="shared" si="31"/>
        <v>4</v>
      </c>
      <c r="K20" s="21">
        <f t="shared" si="32"/>
        <v>2.5</v>
      </c>
      <c r="L20" s="16">
        <f t="shared" si="38"/>
        <v>2.5</v>
      </c>
      <c r="M20" s="16">
        <f t="shared" si="39"/>
        <v>0.05</v>
      </c>
      <c r="N20" s="12">
        <v>5</v>
      </c>
      <c r="O20" s="13">
        <f>+'Calendario POA'!D17</f>
        <v>4</v>
      </c>
      <c r="P20" s="13">
        <f t="shared" si="33"/>
        <v>15</v>
      </c>
      <c r="Q20" s="13">
        <f t="shared" si="34"/>
        <v>8</v>
      </c>
      <c r="R20" s="19">
        <f t="shared" si="35"/>
        <v>1.25</v>
      </c>
      <c r="S20" s="18">
        <f t="shared" si="36"/>
        <v>1.875</v>
      </c>
      <c r="T20" s="18">
        <f t="shared" si="26"/>
        <v>7.4999999999999997E-2</v>
      </c>
      <c r="U20" s="12">
        <v>70</v>
      </c>
      <c r="V20" s="13">
        <f>+'Calendario POA'!E17</f>
        <v>4</v>
      </c>
      <c r="W20" s="13">
        <f t="shared" si="9"/>
        <v>85</v>
      </c>
      <c r="X20" s="13">
        <f t="shared" si="10"/>
        <v>12</v>
      </c>
      <c r="Y20" s="19">
        <f t="shared" si="11"/>
        <v>17.5</v>
      </c>
      <c r="Z20" s="18">
        <f t="shared" si="37"/>
        <v>7.083333333333333</v>
      </c>
      <c r="AA20" s="18">
        <f t="shared" si="13"/>
        <v>0.42499999999999999</v>
      </c>
      <c r="AB20" s="54">
        <v>10</v>
      </c>
      <c r="AC20" s="13">
        <f>+'Calendario POA'!F17</f>
        <v>4</v>
      </c>
      <c r="AD20" s="13">
        <f t="shared" si="14"/>
        <v>95</v>
      </c>
      <c r="AE20" s="13">
        <f t="shared" si="15"/>
        <v>16</v>
      </c>
      <c r="AF20" s="19">
        <f t="shared" si="16"/>
        <v>2.5</v>
      </c>
      <c r="AG20" s="18">
        <f t="shared" si="17"/>
        <v>5.9375</v>
      </c>
      <c r="AH20" s="18">
        <f t="shared" si="27"/>
        <v>0.47499999999999998</v>
      </c>
      <c r="AI20" s="12">
        <v>50</v>
      </c>
      <c r="AJ20" s="13">
        <f>+'Calendario POA'!G17</f>
        <v>23</v>
      </c>
      <c r="AK20" s="13">
        <f t="shared" si="18"/>
        <v>145</v>
      </c>
      <c r="AL20" s="13">
        <f t="shared" si="19"/>
        <v>39</v>
      </c>
      <c r="AM20" s="19">
        <f t="shared" si="20"/>
        <v>2.1739130434782608</v>
      </c>
      <c r="AN20" s="18">
        <f t="shared" si="21"/>
        <v>3.7179487179487181</v>
      </c>
      <c r="AO20" s="18">
        <f t="shared" si="28"/>
        <v>0.72499999999999998</v>
      </c>
      <c r="AP20" s="12"/>
      <c r="AQ20" s="13">
        <f>+'Calendario POA'!H17</f>
        <v>23</v>
      </c>
      <c r="AR20" s="13">
        <f t="shared" si="22"/>
        <v>145</v>
      </c>
      <c r="AS20" s="13">
        <f t="shared" si="23"/>
        <v>62</v>
      </c>
      <c r="AT20" s="19">
        <f t="shared" si="24"/>
        <v>0</v>
      </c>
      <c r="AU20" s="18">
        <f t="shared" si="25"/>
        <v>2.338709677419355</v>
      </c>
      <c r="AV20" s="18">
        <f t="shared" si="29"/>
        <v>0.72499999999999998</v>
      </c>
      <c r="AW20" s="55" t="str">
        <f>IF(AR20&gt;='Calendario POA'!X17,"Aceptable",IF(AR20&lt;='Calendario POA'!Y17,"En riesgo","En progreso"))</f>
        <v>Aceptable</v>
      </c>
      <c r="AX20" s="55" t="str">
        <f>+IF(AR20&gt;='Calendario POA'!Q17,"Aceptable",IF(AR20&lt;='Calendario POA'!R17,"En riesgo","En progreso"))</f>
        <v>En progreso</v>
      </c>
    </row>
    <row r="21" spans="1:50" s="50" customFormat="1" ht="40.5" customHeight="1" x14ac:dyDescent="0.25">
      <c r="A21" s="11">
        <v>15</v>
      </c>
      <c r="B21" s="52" t="s">
        <v>75</v>
      </c>
      <c r="C21" s="51">
        <v>2</v>
      </c>
      <c r="D21" s="53" t="s">
        <v>71</v>
      </c>
      <c r="E21" s="20"/>
      <c r="F21" s="41"/>
      <c r="G21" s="54">
        <v>0</v>
      </c>
      <c r="H21" s="13">
        <f>+'Calendario POA'!C18</f>
        <v>0</v>
      </c>
      <c r="I21" s="13">
        <f t="shared" si="30"/>
        <v>0</v>
      </c>
      <c r="J21" s="13">
        <f t="shared" si="31"/>
        <v>0</v>
      </c>
      <c r="K21" s="21" t="e">
        <f t="shared" si="32"/>
        <v>#DIV/0!</v>
      </c>
      <c r="L21" s="16" t="e">
        <f t="shared" si="38"/>
        <v>#DIV/0!</v>
      </c>
      <c r="M21" s="16">
        <f t="shared" si="39"/>
        <v>0</v>
      </c>
      <c r="N21" s="12">
        <v>0</v>
      </c>
      <c r="O21" s="13">
        <f>+'Calendario POA'!D18</f>
        <v>0</v>
      </c>
      <c r="P21" s="13">
        <f t="shared" si="33"/>
        <v>0</v>
      </c>
      <c r="Q21" s="13">
        <f t="shared" si="34"/>
        <v>0</v>
      </c>
      <c r="R21" s="19" t="e">
        <f t="shared" si="35"/>
        <v>#DIV/0!</v>
      </c>
      <c r="S21" s="18" t="e">
        <f t="shared" si="36"/>
        <v>#DIV/0!</v>
      </c>
      <c r="T21" s="18">
        <f t="shared" si="26"/>
        <v>0</v>
      </c>
      <c r="U21" s="12">
        <v>1</v>
      </c>
      <c r="V21" s="13">
        <f>+'Calendario POA'!E18</f>
        <v>0</v>
      </c>
      <c r="W21" s="13">
        <f t="shared" si="9"/>
        <v>1</v>
      </c>
      <c r="X21" s="13">
        <f t="shared" si="10"/>
        <v>0</v>
      </c>
      <c r="Y21" s="19" t="e">
        <f t="shared" si="11"/>
        <v>#DIV/0!</v>
      </c>
      <c r="Z21" s="18" t="e">
        <f t="shared" si="37"/>
        <v>#DIV/0!</v>
      </c>
      <c r="AA21" s="18">
        <f t="shared" si="13"/>
        <v>0.5</v>
      </c>
      <c r="AB21" s="54">
        <v>0</v>
      </c>
      <c r="AC21" s="13">
        <f>+'Calendario POA'!F18</f>
        <v>0</v>
      </c>
      <c r="AD21" s="13">
        <f t="shared" si="14"/>
        <v>1</v>
      </c>
      <c r="AE21" s="13">
        <f t="shared" si="15"/>
        <v>0</v>
      </c>
      <c r="AF21" s="19" t="e">
        <f t="shared" si="16"/>
        <v>#DIV/0!</v>
      </c>
      <c r="AG21" s="18" t="e">
        <f t="shared" si="17"/>
        <v>#DIV/0!</v>
      </c>
      <c r="AH21" s="18">
        <f t="shared" si="27"/>
        <v>0.5</v>
      </c>
      <c r="AI21" s="12">
        <v>0</v>
      </c>
      <c r="AJ21" s="13">
        <f>+'Calendario POA'!G18</f>
        <v>0</v>
      </c>
      <c r="AK21" s="13">
        <f t="shared" si="18"/>
        <v>1</v>
      </c>
      <c r="AL21" s="13">
        <f t="shared" si="19"/>
        <v>0</v>
      </c>
      <c r="AM21" s="19" t="e">
        <f t="shared" si="20"/>
        <v>#DIV/0!</v>
      </c>
      <c r="AN21" s="18" t="e">
        <f t="shared" si="21"/>
        <v>#DIV/0!</v>
      </c>
      <c r="AO21" s="18">
        <f t="shared" si="28"/>
        <v>0.5</v>
      </c>
      <c r="AP21" s="12"/>
      <c r="AQ21" s="13">
        <f>+'Calendario POA'!H18</f>
        <v>0</v>
      </c>
      <c r="AR21" s="13">
        <f t="shared" si="22"/>
        <v>1</v>
      </c>
      <c r="AS21" s="13">
        <f t="shared" si="23"/>
        <v>0</v>
      </c>
      <c r="AT21" s="19" t="e">
        <f t="shared" si="24"/>
        <v>#DIV/0!</v>
      </c>
      <c r="AU21" s="18" t="e">
        <f t="shared" si="25"/>
        <v>#DIV/0!</v>
      </c>
      <c r="AV21" s="18">
        <f t="shared" si="29"/>
        <v>0.5</v>
      </c>
      <c r="AW21" s="55" t="str">
        <f>IF(AR21&gt;='Calendario POA'!X18,"Aceptable",IF(AR21&lt;='Calendario POA'!Y18,"En riesgo","En progreso"))</f>
        <v>Aceptable</v>
      </c>
      <c r="AX21" s="55" t="str">
        <f>+IF(AR21&gt;='Calendario POA'!Q18,"Aceptable",IF(AR21&lt;='Calendario POA'!R18,"En riesgo","En progreso"))</f>
        <v>En progreso</v>
      </c>
    </row>
    <row r="22" spans="1:50" s="50" customFormat="1" ht="40.5" customHeight="1" x14ac:dyDescent="0.25">
      <c r="A22" s="11">
        <v>16</v>
      </c>
      <c r="B22" s="52" t="s">
        <v>88</v>
      </c>
      <c r="C22" s="51">
        <v>452</v>
      </c>
      <c r="D22" s="53" t="s">
        <v>77</v>
      </c>
      <c r="E22" s="10"/>
      <c r="F22" s="57"/>
      <c r="G22" s="54">
        <v>111</v>
      </c>
      <c r="H22" s="13">
        <f>+'Calendario POA'!C19</f>
        <v>113</v>
      </c>
      <c r="I22" s="13">
        <f t="shared" si="30"/>
        <v>111</v>
      </c>
      <c r="J22" s="13">
        <f t="shared" si="31"/>
        <v>113</v>
      </c>
      <c r="K22" s="21">
        <f t="shared" si="32"/>
        <v>0.98230088495575218</v>
      </c>
      <c r="L22" s="16">
        <f t="shared" si="38"/>
        <v>0.98230088495575218</v>
      </c>
      <c r="M22" s="16">
        <f t="shared" si="39"/>
        <v>0.24557522123893805</v>
      </c>
      <c r="N22" s="12">
        <v>0</v>
      </c>
      <c r="O22" s="13">
        <f>+'Calendario POA'!D19</f>
        <v>0</v>
      </c>
      <c r="P22" s="13">
        <f t="shared" si="33"/>
        <v>111</v>
      </c>
      <c r="Q22" s="13">
        <f t="shared" si="34"/>
        <v>113</v>
      </c>
      <c r="R22" s="19" t="e">
        <f t="shared" si="35"/>
        <v>#DIV/0!</v>
      </c>
      <c r="S22" s="18">
        <f t="shared" si="36"/>
        <v>0.98230088495575218</v>
      </c>
      <c r="T22" s="18">
        <f t="shared" si="26"/>
        <v>0.24557522123893805</v>
      </c>
      <c r="U22" s="12">
        <v>0</v>
      </c>
      <c r="V22" s="13">
        <f>+'Calendario POA'!E19</f>
        <v>0</v>
      </c>
      <c r="W22" s="13">
        <f t="shared" si="9"/>
        <v>111</v>
      </c>
      <c r="X22" s="13">
        <f t="shared" si="10"/>
        <v>113</v>
      </c>
      <c r="Y22" s="19" t="e">
        <f t="shared" si="11"/>
        <v>#DIV/0!</v>
      </c>
      <c r="Z22" s="18">
        <f t="shared" si="37"/>
        <v>0.98230088495575218</v>
      </c>
      <c r="AA22" s="18">
        <f t="shared" si="13"/>
        <v>0.24557522123893805</v>
      </c>
      <c r="AB22" s="54">
        <v>50</v>
      </c>
      <c r="AC22" s="13">
        <f>+'Calendario POA'!F19</f>
        <v>113</v>
      </c>
      <c r="AD22" s="13">
        <f t="shared" si="14"/>
        <v>161</v>
      </c>
      <c r="AE22" s="13">
        <f t="shared" si="15"/>
        <v>226</v>
      </c>
      <c r="AF22" s="19">
        <f t="shared" si="16"/>
        <v>0.44247787610619471</v>
      </c>
      <c r="AG22" s="18">
        <f t="shared" si="17"/>
        <v>0.71238938053097345</v>
      </c>
      <c r="AH22" s="18">
        <f t="shared" si="27"/>
        <v>0.35619469026548672</v>
      </c>
      <c r="AI22" s="12">
        <v>86</v>
      </c>
      <c r="AJ22" s="13">
        <f>+'Calendario POA'!G19</f>
        <v>0</v>
      </c>
      <c r="AK22" s="13">
        <f t="shared" si="18"/>
        <v>247</v>
      </c>
      <c r="AL22" s="13">
        <f t="shared" si="19"/>
        <v>226</v>
      </c>
      <c r="AM22" s="19" t="e">
        <f t="shared" si="20"/>
        <v>#DIV/0!</v>
      </c>
      <c r="AN22" s="18">
        <f t="shared" si="21"/>
        <v>1.0929203539823009</v>
      </c>
      <c r="AO22" s="18">
        <f t="shared" si="28"/>
        <v>0.54646017699115046</v>
      </c>
      <c r="AP22" s="12"/>
      <c r="AQ22" s="13">
        <f>+'Calendario POA'!H19</f>
        <v>0</v>
      </c>
      <c r="AR22" s="13">
        <f t="shared" si="22"/>
        <v>247</v>
      </c>
      <c r="AS22" s="13">
        <f t="shared" si="23"/>
        <v>226</v>
      </c>
      <c r="AT22" s="19" t="e">
        <f t="shared" si="24"/>
        <v>#DIV/0!</v>
      </c>
      <c r="AU22" s="18">
        <f t="shared" si="25"/>
        <v>1.0929203539823009</v>
      </c>
      <c r="AV22" s="18">
        <f t="shared" si="29"/>
        <v>0.54646017699115046</v>
      </c>
      <c r="AW22" s="55" t="str">
        <f>IF(AR22&gt;='Calendario POA'!X19,"Aceptable",IF(AR22&lt;='Calendario POA'!Y19,"En riesgo","En progreso"))</f>
        <v>Aceptable</v>
      </c>
      <c r="AX22" s="55" t="str">
        <f>+IF(AR22&gt;='Calendario POA'!Q19,"Aceptable",IF(AR22&lt;='Calendario POA'!R19,"En riesgo","En progreso"))</f>
        <v>En progreso</v>
      </c>
    </row>
    <row r="23" spans="1:50" s="50" customFormat="1" ht="40.5" customHeight="1" x14ac:dyDescent="0.25">
      <c r="A23" s="11">
        <v>17</v>
      </c>
      <c r="B23" s="52" t="s">
        <v>87</v>
      </c>
      <c r="C23" s="51">
        <v>100</v>
      </c>
      <c r="D23" s="53" t="s">
        <v>79</v>
      </c>
      <c r="E23" s="11"/>
      <c r="F23" s="41"/>
      <c r="G23" s="54">
        <v>39</v>
      </c>
      <c r="H23" s="13">
        <f>+'Calendario POA'!C20</f>
        <v>9</v>
      </c>
      <c r="I23" s="13">
        <f t="shared" si="30"/>
        <v>39</v>
      </c>
      <c r="J23" s="13">
        <f t="shared" si="31"/>
        <v>9</v>
      </c>
      <c r="K23" s="21">
        <f t="shared" si="32"/>
        <v>4.333333333333333</v>
      </c>
      <c r="L23" s="16">
        <f t="shared" si="38"/>
        <v>4.333333333333333</v>
      </c>
      <c r="M23" s="16">
        <f t="shared" si="39"/>
        <v>0.39</v>
      </c>
      <c r="N23" s="12">
        <v>17</v>
      </c>
      <c r="O23" s="13">
        <f>+'Calendario POA'!D20</f>
        <v>9</v>
      </c>
      <c r="P23" s="13">
        <f t="shared" si="33"/>
        <v>56</v>
      </c>
      <c r="Q23" s="13">
        <f t="shared" si="34"/>
        <v>18</v>
      </c>
      <c r="R23" s="19">
        <f t="shared" si="35"/>
        <v>1.8888888888888888</v>
      </c>
      <c r="S23" s="18">
        <f t="shared" si="36"/>
        <v>3.1111111111111112</v>
      </c>
      <c r="T23" s="18">
        <f t="shared" si="26"/>
        <v>0.56000000000000005</v>
      </c>
      <c r="U23" s="12">
        <v>6</v>
      </c>
      <c r="V23" s="13">
        <f>+'Calendario POA'!E20</f>
        <v>9</v>
      </c>
      <c r="W23" s="13">
        <f t="shared" si="9"/>
        <v>62</v>
      </c>
      <c r="X23" s="13">
        <f t="shared" si="10"/>
        <v>27</v>
      </c>
      <c r="Y23" s="19">
        <f t="shared" si="11"/>
        <v>0.66666666666666663</v>
      </c>
      <c r="Z23" s="18">
        <f t="shared" si="37"/>
        <v>2.2962962962962963</v>
      </c>
      <c r="AA23" s="18">
        <f t="shared" si="13"/>
        <v>0.62</v>
      </c>
      <c r="AB23" s="54">
        <v>10</v>
      </c>
      <c r="AC23" s="13">
        <f>+'Calendario POA'!F20</f>
        <v>9</v>
      </c>
      <c r="AD23" s="13">
        <f t="shared" si="14"/>
        <v>72</v>
      </c>
      <c r="AE23" s="13">
        <f t="shared" si="15"/>
        <v>36</v>
      </c>
      <c r="AF23" s="19">
        <f t="shared" si="16"/>
        <v>1.1111111111111112</v>
      </c>
      <c r="AG23" s="18">
        <f t="shared" si="17"/>
        <v>2</v>
      </c>
      <c r="AH23" s="18">
        <f t="shared" si="27"/>
        <v>0.72</v>
      </c>
      <c r="AI23" s="12">
        <v>0</v>
      </c>
      <c r="AJ23" s="13">
        <f>+'Calendario POA'!G20</f>
        <v>8</v>
      </c>
      <c r="AK23" s="13">
        <f t="shared" si="18"/>
        <v>72</v>
      </c>
      <c r="AL23" s="13">
        <f t="shared" si="19"/>
        <v>44</v>
      </c>
      <c r="AM23" s="19">
        <f t="shared" si="20"/>
        <v>0</v>
      </c>
      <c r="AN23" s="18">
        <f t="shared" si="21"/>
        <v>1.6363636363636365</v>
      </c>
      <c r="AO23" s="18">
        <f t="shared" si="28"/>
        <v>0.72</v>
      </c>
      <c r="AP23" s="12"/>
      <c r="AQ23" s="13">
        <f>+'Calendario POA'!H20</f>
        <v>8</v>
      </c>
      <c r="AR23" s="13">
        <f t="shared" si="22"/>
        <v>72</v>
      </c>
      <c r="AS23" s="13">
        <f t="shared" si="23"/>
        <v>52</v>
      </c>
      <c r="AT23" s="19">
        <f t="shared" si="24"/>
        <v>0</v>
      </c>
      <c r="AU23" s="18">
        <f t="shared" si="25"/>
        <v>1.3846153846153846</v>
      </c>
      <c r="AV23" s="18">
        <f t="shared" si="29"/>
        <v>0.72</v>
      </c>
      <c r="AW23" s="55" t="str">
        <f>IF(AR23&gt;='Calendario POA'!X20,"Aceptable",IF(AR23&lt;='Calendario POA'!Y20,"En riesgo","En progreso"))</f>
        <v>Aceptable</v>
      </c>
      <c r="AX23" s="55" t="str">
        <f>+IF(AR23&gt;='Calendario POA'!Q20,"Aceptable",IF(AR23&lt;='Calendario POA'!R20,"En riesgo","En progreso"))</f>
        <v>En progreso</v>
      </c>
    </row>
    <row r="24" spans="1:50" s="50" customFormat="1" ht="40.5" customHeight="1" x14ac:dyDescent="0.25">
      <c r="A24" s="11">
        <v>18</v>
      </c>
      <c r="B24" s="52" t="s">
        <v>94</v>
      </c>
      <c r="C24" s="51">
        <v>12</v>
      </c>
      <c r="D24" s="53" t="s">
        <v>71</v>
      </c>
      <c r="E24" s="11"/>
      <c r="F24" s="41"/>
      <c r="G24" s="54">
        <v>1</v>
      </c>
      <c r="H24" s="13">
        <f>+'Calendario POA'!C21</f>
        <v>1</v>
      </c>
      <c r="I24" s="13">
        <f t="shared" si="30"/>
        <v>1</v>
      </c>
      <c r="J24" s="13">
        <f t="shared" si="31"/>
        <v>1</v>
      </c>
      <c r="K24" s="21">
        <f t="shared" si="32"/>
        <v>1</v>
      </c>
      <c r="L24" s="16">
        <f t="shared" si="38"/>
        <v>1</v>
      </c>
      <c r="M24" s="16">
        <f t="shared" si="39"/>
        <v>8.3333333333333329E-2</v>
      </c>
      <c r="N24" s="12">
        <v>0</v>
      </c>
      <c r="O24" s="13">
        <f>+'Calendario POA'!D21</f>
        <v>1</v>
      </c>
      <c r="P24" s="13">
        <f t="shared" si="33"/>
        <v>1</v>
      </c>
      <c r="Q24" s="13">
        <f t="shared" si="34"/>
        <v>2</v>
      </c>
      <c r="R24" s="19">
        <f t="shared" si="35"/>
        <v>0</v>
      </c>
      <c r="S24" s="18">
        <f t="shared" si="36"/>
        <v>0.5</v>
      </c>
      <c r="T24" s="18">
        <f t="shared" si="26"/>
        <v>8.3333333333333329E-2</v>
      </c>
      <c r="U24" s="12">
        <v>2</v>
      </c>
      <c r="V24" s="13">
        <f>+'Calendario POA'!E21</f>
        <v>1</v>
      </c>
      <c r="W24" s="13">
        <f t="shared" si="9"/>
        <v>3</v>
      </c>
      <c r="X24" s="13">
        <f t="shared" si="10"/>
        <v>3</v>
      </c>
      <c r="Y24" s="19">
        <f t="shared" si="11"/>
        <v>2</v>
      </c>
      <c r="Z24" s="18">
        <f t="shared" si="37"/>
        <v>1</v>
      </c>
      <c r="AA24" s="18">
        <f t="shared" si="13"/>
        <v>0.25</v>
      </c>
      <c r="AB24" s="54">
        <v>1</v>
      </c>
      <c r="AC24" s="13">
        <f>+'Calendario POA'!F21</f>
        <v>1</v>
      </c>
      <c r="AD24" s="13">
        <f t="shared" si="14"/>
        <v>4</v>
      </c>
      <c r="AE24" s="13">
        <f t="shared" si="15"/>
        <v>4</v>
      </c>
      <c r="AF24" s="19">
        <f t="shared" si="16"/>
        <v>1</v>
      </c>
      <c r="AG24" s="18">
        <f t="shared" si="17"/>
        <v>1</v>
      </c>
      <c r="AH24" s="18">
        <f t="shared" si="27"/>
        <v>0.33333333333333331</v>
      </c>
      <c r="AI24" s="12">
        <v>1</v>
      </c>
      <c r="AJ24" s="13">
        <f>+'Calendario POA'!G21</f>
        <v>1</v>
      </c>
      <c r="AK24" s="13">
        <f t="shared" si="18"/>
        <v>5</v>
      </c>
      <c r="AL24" s="13">
        <f t="shared" si="19"/>
        <v>5</v>
      </c>
      <c r="AM24" s="19">
        <f t="shared" si="20"/>
        <v>1</v>
      </c>
      <c r="AN24" s="18">
        <f t="shared" si="21"/>
        <v>1</v>
      </c>
      <c r="AO24" s="18">
        <f t="shared" si="28"/>
        <v>0.41666666666666669</v>
      </c>
      <c r="AP24" s="12"/>
      <c r="AQ24" s="13">
        <f>+'Calendario POA'!H21</f>
        <v>1</v>
      </c>
      <c r="AR24" s="13">
        <f t="shared" si="22"/>
        <v>5</v>
      </c>
      <c r="AS24" s="13">
        <f t="shared" si="23"/>
        <v>6</v>
      </c>
      <c r="AT24" s="19">
        <f t="shared" si="24"/>
        <v>0</v>
      </c>
      <c r="AU24" s="18">
        <f t="shared" si="25"/>
        <v>0.83333333333333337</v>
      </c>
      <c r="AV24" s="18">
        <f t="shared" si="29"/>
        <v>0.41666666666666669</v>
      </c>
      <c r="AW24" s="55" t="str">
        <f>IF(AR24&gt;='Calendario POA'!X21,"Aceptable",IF(AR24&lt;='Calendario POA'!Y21,"En riesgo","En progreso"))</f>
        <v>Aceptable</v>
      </c>
      <c r="AX24" s="55" t="str">
        <f>+IF(AR24&gt;='Calendario POA'!Q21,"Aceptable",IF(AR24&lt;='Calendario POA'!R21,"En riesgo","En progreso"))</f>
        <v>En progreso</v>
      </c>
    </row>
    <row r="25" spans="1:50" s="50" customFormat="1" ht="40.5" customHeight="1" x14ac:dyDescent="0.25">
      <c r="A25" s="11">
        <v>19</v>
      </c>
      <c r="B25" s="52" t="s">
        <v>76</v>
      </c>
      <c r="C25" s="51">
        <v>1</v>
      </c>
      <c r="D25" s="53" t="s">
        <v>80</v>
      </c>
      <c r="E25" s="10"/>
      <c r="F25" s="41"/>
      <c r="G25" s="54">
        <v>0</v>
      </c>
      <c r="H25" s="13">
        <f>+'Calendario POA'!C22</f>
        <v>0</v>
      </c>
      <c r="I25" s="13">
        <f t="shared" si="30"/>
        <v>0</v>
      </c>
      <c r="J25" s="13">
        <f t="shared" si="31"/>
        <v>0</v>
      </c>
      <c r="K25" s="21" t="e">
        <f t="shared" si="32"/>
        <v>#DIV/0!</v>
      </c>
      <c r="L25" s="16" t="e">
        <f t="shared" si="38"/>
        <v>#DIV/0!</v>
      </c>
      <c r="M25" s="16">
        <f t="shared" si="39"/>
        <v>0</v>
      </c>
      <c r="N25" s="12">
        <v>0</v>
      </c>
      <c r="O25" s="13">
        <f>+'Calendario POA'!D22</f>
        <v>0</v>
      </c>
      <c r="P25" s="13">
        <f t="shared" si="33"/>
        <v>0</v>
      </c>
      <c r="Q25" s="13">
        <f t="shared" si="34"/>
        <v>0</v>
      </c>
      <c r="R25" s="19" t="e">
        <f t="shared" si="35"/>
        <v>#DIV/0!</v>
      </c>
      <c r="S25" s="18" t="e">
        <f t="shared" si="36"/>
        <v>#DIV/0!</v>
      </c>
      <c r="T25" s="18">
        <f t="shared" si="26"/>
        <v>0</v>
      </c>
      <c r="U25" s="12">
        <v>0</v>
      </c>
      <c r="V25" s="13">
        <f>+'Calendario POA'!E22</f>
        <v>0</v>
      </c>
      <c r="W25" s="13">
        <f t="shared" si="9"/>
        <v>0</v>
      </c>
      <c r="X25" s="13">
        <f t="shared" si="10"/>
        <v>0</v>
      </c>
      <c r="Y25" s="19" t="e">
        <f t="shared" si="11"/>
        <v>#DIV/0!</v>
      </c>
      <c r="Z25" s="18" t="e">
        <f t="shared" si="37"/>
        <v>#DIV/0!</v>
      </c>
      <c r="AA25" s="18">
        <f t="shared" si="13"/>
        <v>0</v>
      </c>
      <c r="AB25" s="54">
        <v>0</v>
      </c>
      <c r="AC25" s="13">
        <f>+'Calendario POA'!F22</f>
        <v>0</v>
      </c>
      <c r="AD25" s="13">
        <f t="shared" si="14"/>
        <v>0</v>
      </c>
      <c r="AE25" s="13">
        <f t="shared" si="15"/>
        <v>0</v>
      </c>
      <c r="AF25" s="19" t="e">
        <f t="shared" si="16"/>
        <v>#DIV/0!</v>
      </c>
      <c r="AG25" s="18" t="e">
        <f t="shared" si="17"/>
        <v>#DIV/0!</v>
      </c>
      <c r="AH25" s="18">
        <f t="shared" si="27"/>
        <v>0</v>
      </c>
      <c r="AI25" s="12">
        <v>1</v>
      </c>
      <c r="AJ25" s="13">
        <v>1</v>
      </c>
      <c r="AK25" s="13">
        <f t="shared" si="18"/>
        <v>1</v>
      </c>
      <c r="AL25" s="13">
        <f t="shared" si="19"/>
        <v>1</v>
      </c>
      <c r="AM25" s="19">
        <f t="shared" si="20"/>
        <v>1</v>
      </c>
      <c r="AN25" s="18">
        <f t="shared" si="21"/>
        <v>1</v>
      </c>
      <c r="AO25" s="18">
        <f t="shared" si="28"/>
        <v>1</v>
      </c>
      <c r="AP25" s="12"/>
      <c r="AQ25" s="13">
        <f>+'Calendario POA'!H22</f>
        <v>0</v>
      </c>
      <c r="AR25" s="13">
        <f t="shared" si="22"/>
        <v>1</v>
      </c>
      <c r="AS25" s="13">
        <f t="shared" si="23"/>
        <v>1</v>
      </c>
      <c r="AT25" s="19" t="e">
        <f t="shared" si="24"/>
        <v>#DIV/0!</v>
      </c>
      <c r="AU25" s="18">
        <f t="shared" si="25"/>
        <v>1</v>
      </c>
      <c r="AV25" s="18">
        <f t="shared" si="29"/>
        <v>1</v>
      </c>
      <c r="AW25" s="55" t="str">
        <f>IF(AR25&gt;='Calendario POA'!X22,"Aceptable",IF(AR25&lt;='Calendario POA'!Y22,"En riesgo","En progreso"))</f>
        <v>Aceptable</v>
      </c>
      <c r="AX25" s="55" t="str">
        <f>+IF(AR25&gt;='Calendario POA'!Q22,"Aceptable",IF(AR25&lt;='Calendario POA'!R22,"En riesgo","En progreso"))</f>
        <v>Aceptable</v>
      </c>
    </row>
  </sheetData>
  <sheetProtection sort="0" autoFilter="0"/>
  <autoFilter ref="A6:T25"/>
  <mergeCells count="18">
    <mergeCell ref="AR5:AS5"/>
    <mergeCell ref="U4:X4"/>
    <mergeCell ref="U5:V5"/>
    <mergeCell ref="W5:X5"/>
    <mergeCell ref="AW5:AX5"/>
    <mergeCell ref="AB4:AE4"/>
    <mergeCell ref="AB5:AC5"/>
    <mergeCell ref="AD5:AE5"/>
    <mergeCell ref="AI4:AL4"/>
    <mergeCell ref="AI5:AJ5"/>
    <mergeCell ref="AK5:AL5"/>
    <mergeCell ref="AP4:AS4"/>
    <mergeCell ref="AP5:AQ5"/>
    <mergeCell ref="A1:F5"/>
    <mergeCell ref="N5:O5"/>
    <mergeCell ref="P5:Q5"/>
    <mergeCell ref="G5:H5"/>
    <mergeCell ref="I5:J5"/>
  </mergeCells>
  <conditionalFormatting sqref="A6">
    <cfRule type="duplicateValues" dxfId="3" priority="13"/>
  </conditionalFormatting>
  <conditionalFormatting sqref="AW7:AX25">
    <cfRule type="containsText" dxfId="2" priority="10" operator="containsText" text="Aceptable">
      <formula>NOT(ISERROR(SEARCH("Aceptable",AW7)))</formula>
    </cfRule>
    <cfRule type="containsText" dxfId="1" priority="11" operator="containsText" text="En progreso">
      <formula>NOT(ISERROR(SEARCH("En progreso",AW7)))</formula>
    </cfRule>
    <cfRule type="containsText" dxfId="0" priority="12" operator="containsText" text="En riesgo">
      <formula>NOT(ISERROR(SEARCH("En riesgo",AW7)))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showGridLines="0" zoomScale="90" zoomScaleNormal="90" workbookViewId="0">
      <pane ySplit="3" topLeftCell="A7" activePane="bottomLeft" state="frozen"/>
      <selection pane="bottomLeft" activeCell="B15" sqref="B15"/>
    </sheetView>
  </sheetViews>
  <sheetFormatPr baseColWidth="10" defaultColWidth="11.5703125" defaultRowHeight="15.75" x14ac:dyDescent="0.25"/>
  <cols>
    <col min="1" max="1" width="3.5703125" style="29" bestFit="1" customWidth="1"/>
    <col min="2" max="2" width="84.140625" style="74" bestFit="1" customWidth="1"/>
    <col min="3" max="14" width="6.5703125" style="39" customWidth="1"/>
    <col min="15" max="15" width="6.5703125" style="40" customWidth="1"/>
    <col min="16" max="16" width="8.5703125" style="40" customWidth="1"/>
    <col min="17" max="18" width="7.140625" style="40" customWidth="1"/>
    <col min="19" max="19" width="4.85546875" style="40" customWidth="1"/>
    <col min="20" max="21" width="7.140625" style="40" customWidth="1"/>
    <col min="22" max="22" width="5.7109375" style="40" customWidth="1"/>
    <col min="23" max="25" width="7.140625" style="40" customWidth="1"/>
    <col min="26" max="26" width="8.85546875" style="40" customWidth="1"/>
    <col min="27" max="16384" width="11.5703125" style="29"/>
  </cols>
  <sheetData>
    <row r="1" spans="1:26" ht="14.45" customHeight="1" x14ac:dyDescent="0.25"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26" ht="18.600000000000001" customHeight="1" x14ac:dyDescent="0.25">
      <c r="B2" s="110" t="s">
        <v>1</v>
      </c>
      <c r="C2" s="112" t="s">
        <v>6</v>
      </c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4"/>
      <c r="O2" s="109" t="s">
        <v>9</v>
      </c>
      <c r="Q2" s="29" t="s">
        <v>85</v>
      </c>
      <c r="R2" s="29" t="s">
        <v>85</v>
      </c>
      <c r="T2" s="29" t="s">
        <v>84</v>
      </c>
      <c r="U2" s="29" t="s">
        <v>84</v>
      </c>
    </row>
    <row r="3" spans="1:26" ht="26.1" customHeight="1" x14ac:dyDescent="0.25">
      <c r="B3" s="111"/>
      <c r="C3" s="64" t="s">
        <v>10</v>
      </c>
      <c r="D3" s="65" t="s">
        <v>11</v>
      </c>
      <c r="E3" s="64" t="s">
        <v>12</v>
      </c>
      <c r="F3" s="66" t="s">
        <v>13</v>
      </c>
      <c r="G3" s="64" t="s">
        <v>12</v>
      </c>
      <c r="H3" s="67" t="s">
        <v>14</v>
      </c>
      <c r="I3" s="64" t="s">
        <v>15</v>
      </c>
      <c r="J3" s="65" t="s">
        <v>16</v>
      </c>
      <c r="K3" s="66" t="s">
        <v>17</v>
      </c>
      <c r="L3" s="64" t="s">
        <v>18</v>
      </c>
      <c r="M3" s="68" t="s">
        <v>19</v>
      </c>
      <c r="N3" s="64" t="s">
        <v>20</v>
      </c>
      <c r="O3" s="109"/>
      <c r="Q3" s="35" t="s">
        <v>28</v>
      </c>
      <c r="R3" s="36" t="s">
        <v>27</v>
      </c>
      <c r="T3" s="35" t="s">
        <v>28</v>
      </c>
      <c r="U3" s="36" t="s">
        <v>27</v>
      </c>
      <c r="W3" s="40" t="s">
        <v>111</v>
      </c>
      <c r="X3" s="69" t="s">
        <v>111</v>
      </c>
      <c r="Y3" s="70" t="s">
        <v>111</v>
      </c>
    </row>
    <row r="4" spans="1:26" ht="31.5" x14ac:dyDescent="0.25">
      <c r="A4" s="37">
        <v>1</v>
      </c>
      <c r="B4" s="73" t="s">
        <v>89</v>
      </c>
      <c r="C4" s="63">
        <v>67</v>
      </c>
      <c r="D4" s="63">
        <v>67</v>
      </c>
      <c r="E4" s="63">
        <v>67</v>
      </c>
      <c r="F4" s="63">
        <v>67</v>
      </c>
      <c r="G4" s="63">
        <v>67</v>
      </c>
      <c r="H4" s="63">
        <v>67</v>
      </c>
      <c r="I4" s="63">
        <v>67</v>
      </c>
      <c r="J4" s="63">
        <v>67</v>
      </c>
      <c r="K4" s="63">
        <v>67</v>
      </c>
      <c r="L4" s="63">
        <v>67</v>
      </c>
      <c r="M4" s="63">
        <v>67</v>
      </c>
      <c r="N4" s="63">
        <v>67</v>
      </c>
      <c r="O4" s="51">
        <f>SUM(C4:N4)</f>
        <v>804</v>
      </c>
      <c r="Q4" s="26">
        <v>643.20000000000005</v>
      </c>
      <c r="R4" s="26">
        <v>160.80000000000001</v>
      </c>
      <c r="S4" s="39"/>
      <c r="T4" s="75">
        <f>+Q4/O4</f>
        <v>0.8</v>
      </c>
      <c r="U4" s="75">
        <f>+R4/O4</f>
        <v>0.2</v>
      </c>
      <c r="V4" s="39"/>
      <c r="W4" s="80">
        <f>SUM(C4:H4)</f>
        <v>402</v>
      </c>
      <c r="X4" s="81">
        <f>+W4*T4</f>
        <v>321.60000000000002</v>
      </c>
      <c r="Y4" s="81">
        <f>+W4*U4</f>
        <v>80.400000000000006</v>
      </c>
      <c r="Z4" s="39"/>
    </row>
    <row r="5" spans="1:26" ht="31.5" x14ac:dyDescent="0.25">
      <c r="A5" s="37">
        <v>2</v>
      </c>
      <c r="B5" s="73" t="s">
        <v>90</v>
      </c>
      <c r="C5" s="63">
        <v>67</v>
      </c>
      <c r="D5" s="63">
        <v>67</v>
      </c>
      <c r="E5" s="56">
        <v>67</v>
      </c>
      <c r="F5" s="63">
        <v>67</v>
      </c>
      <c r="G5" s="63">
        <v>67</v>
      </c>
      <c r="H5" s="56">
        <v>67</v>
      </c>
      <c r="I5" s="63">
        <v>67</v>
      </c>
      <c r="J5" s="63">
        <v>67</v>
      </c>
      <c r="K5" s="56">
        <v>67</v>
      </c>
      <c r="L5" s="63">
        <v>67</v>
      </c>
      <c r="M5" s="63">
        <v>67</v>
      </c>
      <c r="N5" s="56">
        <v>67</v>
      </c>
      <c r="O5" s="51">
        <f t="shared" ref="O5:O22" si="0">SUM(C5:N5)</f>
        <v>804</v>
      </c>
      <c r="Q5" s="26">
        <v>643.20000000000005</v>
      </c>
      <c r="R5" s="26">
        <v>160.80000000000001</v>
      </c>
      <c r="S5" s="39"/>
      <c r="T5" s="75">
        <f t="shared" ref="T5:T11" si="1">+Q5/O5</f>
        <v>0.8</v>
      </c>
      <c r="U5" s="75">
        <f t="shared" ref="U5:U11" si="2">+R5/O5</f>
        <v>0.2</v>
      </c>
      <c r="V5" s="39"/>
      <c r="W5" s="80">
        <f t="shared" ref="W5:W22" si="3">SUM(C5:H5)</f>
        <v>402</v>
      </c>
      <c r="X5" s="81">
        <f t="shared" ref="X5:X12" si="4">+W5*T5</f>
        <v>321.60000000000002</v>
      </c>
      <c r="Y5" s="81">
        <f t="shared" ref="Y5:Y12" si="5">+W5*U5</f>
        <v>80.400000000000006</v>
      </c>
      <c r="Z5" s="39"/>
    </row>
    <row r="6" spans="1:26" ht="31.5" x14ac:dyDescent="0.25">
      <c r="A6" s="37">
        <v>3</v>
      </c>
      <c r="B6" s="73" t="s">
        <v>103</v>
      </c>
      <c r="C6" s="63">
        <v>20</v>
      </c>
      <c r="D6" s="63">
        <v>20</v>
      </c>
      <c r="E6" s="63">
        <v>20</v>
      </c>
      <c r="F6" s="63">
        <v>20</v>
      </c>
      <c r="G6" s="63">
        <v>20</v>
      </c>
      <c r="H6" s="56">
        <v>20</v>
      </c>
      <c r="I6" s="63">
        <v>20</v>
      </c>
      <c r="J6" s="63">
        <v>20</v>
      </c>
      <c r="K6" s="63">
        <v>20</v>
      </c>
      <c r="L6" s="63">
        <v>20</v>
      </c>
      <c r="M6" s="63">
        <v>20</v>
      </c>
      <c r="N6" s="56">
        <v>20</v>
      </c>
      <c r="O6" s="51">
        <f t="shared" si="0"/>
        <v>240</v>
      </c>
      <c r="Q6" s="26">
        <v>192</v>
      </c>
      <c r="R6" s="26">
        <v>48</v>
      </c>
      <c r="S6" s="39"/>
      <c r="T6" s="75">
        <f t="shared" si="1"/>
        <v>0.8</v>
      </c>
      <c r="U6" s="75">
        <f t="shared" si="2"/>
        <v>0.2</v>
      </c>
      <c r="V6" s="39"/>
      <c r="W6" s="80">
        <f t="shared" si="3"/>
        <v>120</v>
      </c>
      <c r="X6" s="81">
        <f t="shared" si="4"/>
        <v>96</v>
      </c>
      <c r="Y6" s="81">
        <f t="shared" si="5"/>
        <v>24</v>
      </c>
      <c r="Z6" s="39"/>
    </row>
    <row r="7" spans="1:26" x14ac:dyDescent="0.25">
      <c r="A7" s="37">
        <v>4</v>
      </c>
      <c r="B7" s="73" t="s">
        <v>104</v>
      </c>
      <c r="C7" s="63">
        <v>4</v>
      </c>
      <c r="D7" s="63">
        <v>4</v>
      </c>
      <c r="E7" s="63">
        <v>4</v>
      </c>
      <c r="F7" s="63">
        <v>4</v>
      </c>
      <c r="G7" s="63">
        <v>34</v>
      </c>
      <c r="H7" s="56">
        <v>34</v>
      </c>
      <c r="I7" s="63">
        <v>34</v>
      </c>
      <c r="J7" s="63">
        <v>34</v>
      </c>
      <c r="K7" s="63">
        <v>34</v>
      </c>
      <c r="L7" s="63">
        <v>34</v>
      </c>
      <c r="M7" s="63">
        <v>34</v>
      </c>
      <c r="N7" s="56">
        <v>34</v>
      </c>
      <c r="O7" s="51">
        <f t="shared" si="0"/>
        <v>288</v>
      </c>
      <c r="Q7" s="26">
        <v>230.4</v>
      </c>
      <c r="R7" s="26">
        <v>57.6</v>
      </c>
      <c r="S7" s="39"/>
      <c r="T7" s="75">
        <f t="shared" si="1"/>
        <v>0.8</v>
      </c>
      <c r="U7" s="75">
        <f t="shared" si="2"/>
        <v>0.2</v>
      </c>
      <c r="V7" s="39"/>
      <c r="W7" s="80">
        <f t="shared" si="3"/>
        <v>84</v>
      </c>
      <c r="X7" s="81">
        <f t="shared" si="4"/>
        <v>67.2</v>
      </c>
      <c r="Y7" s="81">
        <f t="shared" si="5"/>
        <v>16.8</v>
      </c>
      <c r="Z7" s="39"/>
    </row>
    <row r="8" spans="1:26" ht="31.5" x14ac:dyDescent="0.25">
      <c r="A8" s="37">
        <v>5</v>
      </c>
      <c r="B8" s="73" t="s">
        <v>108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56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56">
        <v>2</v>
      </c>
      <c r="O8" s="51">
        <f t="shared" si="0"/>
        <v>2</v>
      </c>
      <c r="Q8" s="26">
        <v>9.6</v>
      </c>
      <c r="R8" s="26">
        <v>2.4</v>
      </c>
      <c r="S8" s="39"/>
      <c r="T8" s="75">
        <f t="shared" si="1"/>
        <v>4.8</v>
      </c>
      <c r="U8" s="75">
        <f t="shared" si="2"/>
        <v>1.2</v>
      </c>
      <c r="V8" s="39"/>
      <c r="W8" s="80">
        <f t="shared" si="3"/>
        <v>0</v>
      </c>
      <c r="X8" s="81">
        <f t="shared" si="4"/>
        <v>0</v>
      </c>
      <c r="Y8" s="81">
        <f t="shared" si="5"/>
        <v>0</v>
      </c>
      <c r="Z8" s="39"/>
    </row>
    <row r="9" spans="1:26" ht="31.5" x14ac:dyDescent="0.25">
      <c r="A9" s="37">
        <v>6</v>
      </c>
      <c r="B9" s="73" t="s">
        <v>74</v>
      </c>
      <c r="C9" s="63">
        <v>4</v>
      </c>
      <c r="D9" s="63">
        <v>4</v>
      </c>
      <c r="E9" s="63">
        <v>4</v>
      </c>
      <c r="F9" s="63">
        <v>4</v>
      </c>
      <c r="G9" s="63">
        <v>25</v>
      </c>
      <c r="H9" s="56">
        <v>25</v>
      </c>
      <c r="I9" s="63">
        <v>25</v>
      </c>
      <c r="J9" s="63">
        <v>25</v>
      </c>
      <c r="K9" s="63">
        <v>25</v>
      </c>
      <c r="L9" s="63">
        <v>25</v>
      </c>
      <c r="M9" s="63">
        <v>25</v>
      </c>
      <c r="N9" s="56">
        <v>25</v>
      </c>
      <c r="O9" s="51">
        <f t="shared" si="0"/>
        <v>216</v>
      </c>
      <c r="Q9" s="26">
        <v>172.8</v>
      </c>
      <c r="R9" s="26">
        <v>43.2</v>
      </c>
      <c r="S9" s="39"/>
      <c r="T9" s="75">
        <f t="shared" si="1"/>
        <v>0.8</v>
      </c>
      <c r="U9" s="75">
        <f t="shared" si="2"/>
        <v>0.2</v>
      </c>
      <c r="V9" s="39"/>
      <c r="W9" s="80">
        <f t="shared" si="3"/>
        <v>66</v>
      </c>
      <c r="X9" s="81">
        <f t="shared" si="4"/>
        <v>52.800000000000004</v>
      </c>
      <c r="Y9" s="81">
        <f t="shared" si="5"/>
        <v>13.200000000000001</v>
      </c>
      <c r="Z9" s="39"/>
    </row>
    <row r="10" spans="1:26" ht="31.5" x14ac:dyDescent="0.25">
      <c r="A10" s="37">
        <v>7</v>
      </c>
      <c r="B10" s="73" t="s">
        <v>105</v>
      </c>
      <c r="C10" s="63">
        <v>34</v>
      </c>
      <c r="D10" s="63">
        <v>34</v>
      </c>
      <c r="E10" s="63">
        <v>34</v>
      </c>
      <c r="F10" s="63">
        <v>34</v>
      </c>
      <c r="G10" s="63">
        <v>33</v>
      </c>
      <c r="H10" s="56">
        <v>33</v>
      </c>
      <c r="I10" s="63">
        <v>33</v>
      </c>
      <c r="J10" s="63">
        <v>33</v>
      </c>
      <c r="K10" s="63">
        <v>33</v>
      </c>
      <c r="L10" s="63">
        <v>33</v>
      </c>
      <c r="M10" s="63">
        <v>33</v>
      </c>
      <c r="N10" s="56">
        <v>33</v>
      </c>
      <c r="O10" s="51">
        <f t="shared" si="0"/>
        <v>400</v>
      </c>
      <c r="Q10" s="26">
        <v>320</v>
      </c>
      <c r="R10" s="26">
        <v>80</v>
      </c>
      <c r="S10" s="39"/>
      <c r="T10" s="75">
        <f t="shared" si="1"/>
        <v>0.8</v>
      </c>
      <c r="U10" s="75">
        <f t="shared" si="2"/>
        <v>0.2</v>
      </c>
      <c r="V10" s="39"/>
      <c r="W10" s="80">
        <f t="shared" si="3"/>
        <v>202</v>
      </c>
      <c r="X10" s="81">
        <f t="shared" si="4"/>
        <v>161.60000000000002</v>
      </c>
      <c r="Y10" s="81">
        <f t="shared" si="5"/>
        <v>40.400000000000006</v>
      </c>
      <c r="Z10" s="39"/>
    </row>
    <row r="11" spans="1:26" ht="31.5" x14ac:dyDescent="0.25">
      <c r="A11" s="37">
        <v>8</v>
      </c>
      <c r="B11" s="73" t="s">
        <v>106</v>
      </c>
      <c r="C11" s="63">
        <v>16</v>
      </c>
      <c r="D11" s="63">
        <v>16</v>
      </c>
      <c r="E11" s="63">
        <v>16</v>
      </c>
      <c r="F11" s="63">
        <v>16</v>
      </c>
      <c r="G11" s="63">
        <v>17</v>
      </c>
      <c r="H11" s="63">
        <v>17</v>
      </c>
      <c r="I11" s="63">
        <v>17</v>
      </c>
      <c r="J11" s="63">
        <v>17</v>
      </c>
      <c r="K11" s="63">
        <v>17</v>
      </c>
      <c r="L11" s="63">
        <v>17</v>
      </c>
      <c r="M11" s="63">
        <v>17</v>
      </c>
      <c r="N11" s="56">
        <v>17</v>
      </c>
      <c r="O11" s="51">
        <f t="shared" si="0"/>
        <v>200</v>
      </c>
      <c r="Q11" s="26">
        <v>160</v>
      </c>
      <c r="R11" s="26">
        <v>40</v>
      </c>
      <c r="S11" s="39"/>
      <c r="T11" s="75">
        <f t="shared" si="1"/>
        <v>0.8</v>
      </c>
      <c r="U11" s="75">
        <f t="shared" si="2"/>
        <v>0.2</v>
      </c>
      <c r="V11" s="39"/>
      <c r="W11" s="80">
        <f t="shared" si="3"/>
        <v>98</v>
      </c>
      <c r="X11" s="81">
        <f t="shared" si="4"/>
        <v>78.400000000000006</v>
      </c>
      <c r="Y11" s="81">
        <f t="shared" si="5"/>
        <v>19.600000000000001</v>
      </c>
      <c r="Z11" s="39"/>
    </row>
    <row r="12" spans="1:26" s="38" customFormat="1" ht="31.5" x14ac:dyDescent="0.25">
      <c r="A12" s="45">
        <v>9</v>
      </c>
      <c r="B12" s="73" t="s">
        <v>91</v>
      </c>
      <c r="C12" s="63">
        <v>20</v>
      </c>
      <c r="D12" s="63">
        <v>20</v>
      </c>
      <c r="E12" s="63">
        <v>20</v>
      </c>
      <c r="F12" s="63">
        <v>20</v>
      </c>
      <c r="G12" s="63">
        <v>20</v>
      </c>
      <c r="H12" s="56">
        <v>20</v>
      </c>
      <c r="I12" s="63">
        <v>20</v>
      </c>
      <c r="J12" s="63">
        <v>20</v>
      </c>
      <c r="K12" s="63">
        <v>20</v>
      </c>
      <c r="L12" s="63">
        <v>20</v>
      </c>
      <c r="M12" s="63">
        <v>20</v>
      </c>
      <c r="N12" s="56">
        <v>20</v>
      </c>
      <c r="O12" s="51">
        <f t="shared" si="0"/>
        <v>240</v>
      </c>
      <c r="P12" s="71"/>
      <c r="Q12" s="48">
        <v>192</v>
      </c>
      <c r="R12" s="48">
        <v>48</v>
      </c>
      <c r="S12" s="72"/>
      <c r="T12" s="75">
        <f>+Q12/O12</f>
        <v>0.8</v>
      </c>
      <c r="U12" s="75">
        <f>+R12/O12</f>
        <v>0.2</v>
      </c>
      <c r="V12" s="72"/>
      <c r="W12" s="80">
        <f t="shared" si="3"/>
        <v>120</v>
      </c>
      <c r="X12" s="51">
        <f t="shared" si="4"/>
        <v>96</v>
      </c>
      <c r="Y12" s="51">
        <f t="shared" si="5"/>
        <v>24</v>
      </c>
      <c r="Z12" s="72"/>
    </row>
    <row r="13" spans="1:26" ht="31.5" x14ac:dyDescent="0.25">
      <c r="A13" s="37">
        <v>10</v>
      </c>
      <c r="B13" s="73" t="s">
        <v>92</v>
      </c>
      <c r="C13" s="56">
        <v>1</v>
      </c>
      <c r="D13" s="56">
        <v>1</v>
      </c>
      <c r="E13" s="56">
        <v>1</v>
      </c>
      <c r="F13" s="56">
        <v>1</v>
      </c>
      <c r="G13" s="56">
        <v>1</v>
      </c>
      <c r="H13" s="56">
        <v>1</v>
      </c>
      <c r="I13" s="56">
        <v>1</v>
      </c>
      <c r="J13" s="56">
        <v>1</v>
      </c>
      <c r="K13" s="56">
        <v>1</v>
      </c>
      <c r="L13" s="56">
        <v>1</v>
      </c>
      <c r="M13" s="56">
        <v>1</v>
      </c>
      <c r="N13" s="56">
        <v>1</v>
      </c>
      <c r="O13" s="51">
        <f t="shared" si="0"/>
        <v>12</v>
      </c>
      <c r="Q13" s="48">
        <v>9.6</v>
      </c>
      <c r="R13" s="48">
        <v>2.4</v>
      </c>
      <c r="S13" s="39"/>
      <c r="T13" s="75">
        <f t="shared" ref="T13:T20" si="6">+Q13/O13</f>
        <v>0.79999999999999993</v>
      </c>
      <c r="U13" s="75">
        <f t="shared" ref="U13:U20" si="7">+R13/O13</f>
        <v>0.19999999999999998</v>
      </c>
      <c r="V13" s="39"/>
      <c r="W13" s="80">
        <f t="shared" si="3"/>
        <v>6</v>
      </c>
      <c r="X13" s="81">
        <f t="shared" ref="X13:X22" si="8">+W13*T13</f>
        <v>4.8</v>
      </c>
      <c r="Y13" s="81">
        <f t="shared" ref="Y13:Y22" si="9">+W13*U13</f>
        <v>1.2</v>
      </c>
      <c r="Z13" s="39"/>
    </row>
    <row r="14" spans="1:26" x14ac:dyDescent="0.25">
      <c r="A14" s="37">
        <v>11</v>
      </c>
      <c r="B14" s="73" t="s">
        <v>86</v>
      </c>
      <c r="C14" s="56">
        <v>1</v>
      </c>
      <c r="D14" s="56">
        <v>1</v>
      </c>
      <c r="E14" s="56">
        <v>1</v>
      </c>
      <c r="F14" s="56">
        <v>1</v>
      </c>
      <c r="G14" s="56">
        <v>1</v>
      </c>
      <c r="H14" s="56">
        <v>1</v>
      </c>
      <c r="I14" s="56">
        <v>1</v>
      </c>
      <c r="J14" s="56">
        <v>1</v>
      </c>
      <c r="K14" s="56">
        <v>1</v>
      </c>
      <c r="L14" s="56">
        <v>1</v>
      </c>
      <c r="M14" s="56">
        <v>1</v>
      </c>
      <c r="N14" s="56">
        <v>1</v>
      </c>
      <c r="O14" s="51">
        <f t="shared" si="0"/>
        <v>12</v>
      </c>
      <c r="Q14" s="48">
        <v>9.6</v>
      </c>
      <c r="R14" s="48">
        <v>2.4</v>
      </c>
      <c r="S14" s="39"/>
      <c r="T14" s="75">
        <f t="shared" si="6"/>
        <v>0.79999999999999993</v>
      </c>
      <c r="U14" s="75">
        <f t="shared" si="7"/>
        <v>0.19999999999999998</v>
      </c>
      <c r="V14" s="39"/>
      <c r="W14" s="80">
        <f t="shared" si="3"/>
        <v>6</v>
      </c>
      <c r="X14" s="27">
        <v>0.9</v>
      </c>
      <c r="Y14" s="27">
        <v>0.8</v>
      </c>
      <c r="Z14" s="39"/>
    </row>
    <row r="15" spans="1:26" x14ac:dyDescent="0.25">
      <c r="A15" s="37">
        <v>12</v>
      </c>
      <c r="B15" s="73" t="s">
        <v>109</v>
      </c>
      <c r="C15" s="63">
        <v>1</v>
      </c>
      <c r="D15" s="63">
        <v>1</v>
      </c>
      <c r="E15" s="63">
        <v>1</v>
      </c>
      <c r="F15" s="63">
        <v>1</v>
      </c>
      <c r="G15" s="63">
        <v>1</v>
      </c>
      <c r="H15" s="63">
        <v>1</v>
      </c>
      <c r="I15" s="63">
        <v>1</v>
      </c>
      <c r="J15" s="63">
        <v>1</v>
      </c>
      <c r="K15" s="63">
        <v>1</v>
      </c>
      <c r="L15" s="63">
        <v>1</v>
      </c>
      <c r="M15" s="63">
        <v>1</v>
      </c>
      <c r="N15" s="63">
        <v>1</v>
      </c>
      <c r="O15" s="51">
        <f t="shared" si="0"/>
        <v>12</v>
      </c>
      <c r="Q15" s="49">
        <v>1.6</v>
      </c>
      <c r="R15" s="49">
        <v>0.4</v>
      </c>
      <c r="S15" s="39"/>
      <c r="T15" s="75">
        <f t="shared" si="6"/>
        <v>0.13333333333333333</v>
      </c>
      <c r="U15" s="75">
        <f t="shared" si="7"/>
        <v>3.3333333333333333E-2</v>
      </c>
      <c r="V15" s="39"/>
      <c r="W15" s="80">
        <f t="shared" si="3"/>
        <v>6</v>
      </c>
      <c r="X15" s="28">
        <v>0.9</v>
      </c>
      <c r="Y15" s="28">
        <v>0.7</v>
      </c>
      <c r="Z15" s="39"/>
    </row>
    <row r="16" spans="1:26" x14ac:dyDescent="0.25">
      <c r="A16" s="37">
        <v>13</v>
      </c>
      <c r="B16" s="73" t="s">
        <v>107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56">
        <v>1</v>
      </c>
      <c r="O16" s="51">
        <f t="shared" si="0"/>
        <v>1</v>
      </c>
      <c r="Q16" s="48">
        <v>0.8</v>
      </c>
      <c r="R16" s="48">
        <v>0.2</v>
      </c>
      <c r="S16" s="39"/>
      <c r="T16" s="75">
        <f t="shared" si="6"/>
        <v>0.8</v>
      </c>
      <c r="U16" s="75">
        <f t="shared" si="7"/>
        <v>0.2</v>
      </c>
      <c r="V16" s="39"/>
      <c r="W16" s="80">
        <f t="shared" si="3"/>
        <v>0</v>
      </c>
      <c r="X16" s="81">
        <f t="shared" si="8"/>
        <v>0</v>
      </c>
      <c r="Y16" s="81">
        <f t="shared" si="9"/>
        <v>0</v>
      </c>
      <c r="Z16" s="39"/>
    </row>
    <row r="17" spans="1:26" x14ac:dyDescent="0.25">
      <c r="A17" s="37">
        <v>14</v>
      </c>
      <c r="B17" s="73" t="s">
        <v>93</v>
      </c>
      <c r="C17" s="63">
        <v>4</v>
      </c>
      <c r="D17" s="63">
        <v>4</v>
      </c>
      <c r="E17" s="63">
        <v>4</v>
      </c>
      <c r="F17" s="63">
        <v>4</v>
      </c>
      <c r="G17" s="63">
        <v>23</v>
      </c>
      <c r="H17" s="56">
        <v>23</v>
      </c>
      <c r="I17" s="63">
        <v>23</v>
      </c>
      <c r="J17" s="63">
        <v>23</v>
      </c>
      <c r="K17" s="63">
        <v>23</v>
      </c>
      <c r="L17" s="63">
        <v>23</v>
      </c>
      <c r="M17" s="63">
        <v>23</v>
      </c>
      <c r="N17" s="56">
        <v>23</v>
      </c>
      <c r="O17" s="51">
        <f t="shared" si="0"/>
        <v>200</v>
      </c>
      <c r="Q17" s="48">
        <v>160</v>
      </c>
      <c r="R17" s="48">
        <v>40</v>
      </c>
      <c r="S17" s="39"/>
      <c r="T17" s="75">
        <v>0.8</v>
      </c>
      <c r="U17" s="75">
        <v>0.2</v>
      </c>
      <c r="V17" s="39"/>
      <c r="W17" s="80">
        <f t="shared" si="3"/>
        <v>62</v>
      </c>
      <c r="X17" s="81">
        <f t="shared" si="8"/>
        <v>49.6</v>
      </c>
      <c r="Y17" s="81">
        <f t="shared" si="9"/>
        <v>12.4</v>
      </c>
      <c r="Z17" s="39"/>
    </row>
    <row r="18" spans="1:26" x14ac:dyDescent="0.25">
      <c r="A18" s="37">
        <v>15</v>
      </c>
      <c r="B18" s="73" t="s">
        <v>75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2</v>
      </c>
      <c r="K18" s="63">
        <v>0</v>
      </c>
      <c r="L18" s="63">
        <v>0</v>
      </c>
      <c r="M18" s="63">
        <v>0</v>
      </c>
      <c r="N18" s="63">
        <v>0</v>
      </c>
      <c r="O18" s="51">
        <f t="shared" si="0"/>
        <v>2</v>
      </c>
      <c r="Q18" s="48">
        <v>1.6</v>
      </c>
      <c r="R18" s="48">
        <v>0.4</v>
      </c>
      <c r="S18" s="39"/>
      <c r="T18" s="75">
        <f t="shared" si="6"/>
        <v>0.8</v>
      </c>
      <c r="U18" s="75">
        <f t="shared" si="7"/>
        <v>0.2</v>
      </c>
      <c r="V18" s="39"/>
      <c r="W18" s="80">
        <f t="shared" si="3"/>
        <v>0</v>
      </c>
      <c r="X18" s="81">
        <f t="shared" si="8"/>
        <v>0</v>
      </c>
      <c r="Y18" s="81">
        <f t="shared" si="9"/>
        <v>0</v>
      </c>
      <c r="Z18" s="39"/>
    </row>
    <row r="19" spans="1:26" ht="31.5" x14ac:dyDescent="0.25">
      <c r="A19" s="37">
        <v>16</v>
      </c>
      <c r="B19" s="73" t="s">
        <v>88</v>
      </c>
      <c r="C19" s="63">
        <v>113</v>
      </c>
      <c r="D19" s="63">
        <v>0</v>
      </c>
      <c r="E19" s="63">
        <v>0</v>
      </c>
      <c r="F19" s="63">
        <v>113</v>
      </c>
      <c r="G19" s="63">
        <v>0</v>
      </c>
      <c r="H19" s="63">
        <v>0</v>
      </c>
      <c r="I19" s="63">
        <v>113</v>
      </c>
      <c r="J19" s="63">
        <v>0</v>
      </c>
      <c r="K19" s="63">
        <v>0</v>
      </c>
      <c r="L19" s="63">
        <v>113</v>
      </c>
      <c r="M19" s="63">
        <v>0</v>
      </c>
      <c r="N19" s="63">
        <v>0</v>
      </c>
      <c r="O19" s="51">
        <f t="shared" si="0"/>
        <v>452</v>
      </c>
      <c r="Q19" s="48">
        <v>361.6</v>
      </c>
      <c r="R19" s="48">
        <v>90.4</v>
      </c>
      <c r="S19" s="39"/>
      <c r="T19" s="75">
        <f t="shared" si="6"/>
        <v>0.8</v>
      </c>
      <c r="U19" s="75">
        <f t="shared" si="7"/>
        <v>0.2</v>
      </c>
      <c r="V19" s="39"/>
      <c r="W19" s="80">
        <f t="shared" si="3"/>
        <v>226</v>
      </c>
      <c r="X19" s="81">
        <f t="shared" si="8"/>
        <v>180.8</v>
      </c>
      <c r="Y19" s="81">
        <f t="shared" si="9"/>
        <v>45.2</v>
      </c>
      <c r="Z19" s="39"/>
    </row>
    <row r="20" spans="1:26" x14ac:dyDescent="0.25">
      <c r="A20" s="37">
        <v>17</v>
      </c>
      <c r="B20" s="73" t="s">
        <v>87</v>
      </c>
      <c r="C20" s="63">
        <v>9</v>
      </c>
      <c r="D20" s="63">
        <v>9</v>
      </c>
      <c r="E20" s="63">
        <v>9</v>
      </c>
      <c r="F20" s="63">
        <v>9</v>
      </c>
      <c r="G20" s="63">
        <v>8</v>
      </c>
      <c r="H20" s="56">
        <v>8</v>
      </c>
      <c r="I20" s="63">
        <v>8</v>
      </c>
      <c r="J20" s="63">
        <v>8</v>
      </c>
      <c r="K20" s="63">
        <v>8</v>
      </c>
      <c r="L20" s="63">
        <v>8</v>
      </c>
      <c r="M20" s="63">
        <v>8</v>
      </c>
      <c r="N20" s="56">
        <v>8</v>
      </c>
      <c r="O20" s="51">
        <f t="shared" si="0"/>
        <v>100</v>
      </c>
      <c r="Q20" s="48">
        <v>80</v>
      </c>
      <c r="R20" s="48">
        <v>20</v>
      </c>
      <c r="S20" s="39"/>
      <c r="T20" s="75">
        <f t="shared" si="6"/>
        <v>0.8</v>
      </c>
      <c r="U20" s="75">
        <f t="shared" si="7"/>
        <v>0.2</v>
      </c>
      <c r="V20" s="39"/>
      <c r="W20" s="80">
        <f t="shared" si="3"/>
        <v>52</v>
      </c>
      <c r="X20" s="81">
        <f t="shared" si="8"/>
        <v>41.6</v>
      </c>
      <c r="Y20" s="81">
        <f t="shared" si="9"/>
        <v>10.4</v>
      </c>
      <c r="Z20" s="39"/>
    </row>
    <row r="21" spans="1:26" ht="31.5" x14ac:dyDescent="0.25">
      <c r="A21" s="37">
        <v>18</v>
      </c>
      <c r="B21" s="73" t="s">
        <v>94</v>
      </c>
      <c r="C21" s="63">
        <v>1</v>
      </c>
      <c r="D21" s="63">
        <v>1</v>
      </c>
      <c r="E21" s="63">
        <v>1</v>
      </c>
      <c r="F21" s="63">
        <v>1</v>
      </c>
      <c r="G21" s="63">
        <v>1</v>
      </c>
      <c r="H21" s="63">
        <v>1</v>
      </c>
      <c r="I21" s="63">
        <v>1</v>
      </c>
      <c r="J21" s="63">
        <v>1</v>
      </c>
      <c r="K21" s="63">
        <v>1</v>
      </c>
      <c r="L21" s="63">
        <v>1</v>
      </c>
      <c r="M21" s="63">
        <v>1</v>
      </c>
      <c r="N21" s="56">
        <v>1</v>
      </c>
      <c r="O21" s="51">
        <f t="shared" si="0"/>
        <v>12</v>
      </c>
      <c r="Q21" s="48">
        <v>9.6</v>
      </c>
      <c r="R21" s="48">
        <v>2.4</v>
      </c>
      <c r="S21" s="39"/>
      <c r="T21" s="75">
        <f>+Q21/O21</f>
        <v>0.79999999999999993</v>
      </c>
      <c r="U21" s="75">
        <f>+R21/O21</f>
        <v>0.19999999999999998</v>
      </c>
      <c r="V21" s="39"/>
      <c r="W21" s="80">
        <f t="shared" si="3"/>
        <v>6</v>
      </c>
      <c r="X21" s="81">
        <f t="shared" si="8"/>
        <v>4.8</v>
      </c>
      <c r="Y21" s="81">
        <f t="shared" si="9"/>
        <v>1.2</v>
      </c>
      <c r="Z21" s="39"/>
    </row>
    <row r="22" spans="1:26" x14ac:dyDescent="0.25">
      <c r="A22" s="37">
        <v>19</v>
      </c>
      <c r="B22" s="73" t="s">
        <v>76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1</v>
      </c>
      <c r="K22" s="63">
        <v>0</v>
      </c>
      <c r="L22" s="63">
        <v>0</v>
      </c>
      <c r="M22" s="63">
        <v>0</v>
      </c>
      <c r="N22" s="63">
        <v>0</v>
      </c>
      <c r="O22" s="51">
        <f t="shared" si="0"/>
        <v>1</v>
      </c>
      <c r="Q22" s="48">
        <v>0.8</v>
      </c>
      <c r="R22" s="48">
        <v>0.2</v>
      </c>
      <c r="S22" s="39"/>
      <c r="T22" s="75">
        <f>+Q22/O22</f>
        <v>0.8</v>
      </c>
      <c r="U22" s="75">
        <f>+R22/O22</f>
        <v>0.2</v>
      </c>
      <c r="V22" s="39"/>
      <c r="W22" s="80">
        <f t="shared" si="3"/>
        <v>0</v>
      </c>
      <c r="X22" s="81">
        <f t="shared" si="8"/>
        <v>0</v>
      </c>
      <c r="Y22" s="81">
        <f t="shared" si="9"/>
        <v>0</v>
      </c>
      <c r="Z22" s="39"/>
    </row>
  </sheetData>
  <sheetProtection sort="0" autoFilter="0"/>
  <autoFilter ref="B2:O22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mergeCells count="3">
    <mergeCell ref="O2:O3"/>
    <mergeCell ref="B2:B3"/>
    <mergeCell ref="C2:N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PP´s </vt:lpstr>
      <vt:lpstr>Calendario PP</vt:lpstr>
      <vt:lpstr>POA's</vt:lpstr>
      <vt:lpstr>Calendario POA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Myriam Hidekel Lima Vazquez</dc:creator>
  <cp:lastModifiedBy>INJURE 4</cp:lastModifiedBy>
  <dcterms:created xsi:type="dcterms:W3CDTF">2022-02-21T22:23:02Z</dcterms:created>
  <dcterms:modified xsi:type="dcterms:W3CDTF">2022-06-09T17:41:44Z</dcterms:modified>
</cp:coreProperties>
</file>